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Rekapitulácia stavby" sheetId="1" r:id="rId1"/>
    <sheet name="1 - Stavebná časť" sheetId="2" r:id="rId2"/>
    <sheet name="2 - Elektroinštalácie" sheetId="3" r:id="rId3"/>
  </sheets>
  <definedNames>
    <definedName name="_xlnm._FilterDatabase" localSheetId="1" hidden="1">'1 - Stavebná časť'!$C$139:$K$289</definedName>
    <definedName name="_xlnm._FilterDatabase" localSheetId="2" hidden="1">'2 - Elektroinštalácie'!$C$122:$K$163</definedName>
    <definedName name="_xlnm.Print_Area" localSheetId="1">'1 - Stavebná časť'!$C$4:$J$76,'1 - Stavebná časť'!$C$82:$J$119,'1 - Stavebná časť'!$C$125:$J$289</definedName>
    <definedName name="_xlnm.Print_Area" localSheetId="2">'2 - Elektroinštalácie'!$C$4:$J$76,'2 - Elektroinštalácie'!$C$82:$J$102,'2 - Elektroinštalácie'!$C$108:$J$163</definedName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Print_Titles" localSheetId="1">'1 - Stavebná časť'!$139:$139</definedName>
    <definedName name="_xlnm.Print_Titles" localSheetId="2">'2 - Elektroinštalácie'!$122:$122</definedName>
  </definedNames>
  <calcPr calcId="191029"/>
  <extLst/>
</workbook>
</file>

<file path=xl/sharedStrings.xml><?xml version="1.0" encoding="utf-8"?>
<sst xmlns="http://schemas.openxmlformats.org/spreadsheetml/2006/main" count="2879" uniqueCount="761">
  <si>
    <t>Export Komplet</t>
  </si>
  <si>
    <t/>
  </si>
  <si>
    <t>2.0</t>
  </si>
  <si>
    <t>False</t>
  </si>
  <si>
    <t>{42129ebc-72ce-437d-b93c-2d6d40bec055}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</si>
  <si>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</si>
  <si>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</si>
  <si>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</si>
  <si>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</si>
  <si>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</si>
  <si>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</si>
  <si>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</si>
  <si>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salka</t>
  </si>
  <si>
    <t>Stavba:</t>
  </si>
  <si>
    <t>Salka - NOVOSTAVBA POLYFUNKĆNÉHO OBJEKTU</t>
  </si>
  <si>
    <t>JKSO:</t>
  </si>
  <si>
    <t>KS:</t>
  </si>
  <si>
    <t>Miesto:</t>
  </si>
  <si>
    <t xml:space="preserve"> </t>
  </si>
  <si>
    <t>Dátum:</t>
  </si>
  <si>
    <t>5. 9. 2023</t>
  </si>
  <si>
    <t>Objednávateľ:</t>
  </si>
  <si>
    <t>IČO:</t>
  </si>
  <si>
    <t>Ipeľské kultúrne a turistické združenie,Ipolymenti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</si>
  <si>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</si>
  <si>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</si>
  <si>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</si>
  <si>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</si>
  <si>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</si>
  <si>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</si>
  <si>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</si>
  <si>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</si>
  <si>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</si>
  <si>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</si>
  <si>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</si>
  <si>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</si>
  <si>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</si>
  <si>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</si>
  <si>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</si>
  <si>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</si>
  <si>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</si>
  <si>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</si>
  <si>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</si>
  <si>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</si>
  <si>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</si>
  <si>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</si>
  <si>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</si>
  <si>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</si>
  <si>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</si>
  <si>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</si>
  <si>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</si>
  <si>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</si>
  <si>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</si>
  <si>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</si>
  <si>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</si>
  <si>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</si>
  <si>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</si>
  <si>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</si>
  <si>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</si>
  <si>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</si>
  <si>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</si>
  <si>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</si>
  <si>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</si>
  <si>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</si>
  <si>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</si>
  <si>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</si>
  <si>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</si>
  <si>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</si>
  <si>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</si>
  <si>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</si>
  <si>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</si>
  <si>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</si>
  <si>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</si>
  <si>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</si>
  <si>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</si>
  <si>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SO 01 remeselný dom-II.etapa</t>
  </si>
  <si>
    <t>STA</t>
  </si>
  <si>
    <t>{d5b25e9e-1ad2-4fb2-95c4-7086f680dea1}</t>
  </si>
  <si>
    <t>/</t>
  </si>
  <si>
    <t>Stavebná časť</t>
  </si>
  <si>
    <t>Časť</t>
  </si>
  <si>
    <t>2</t>
  </si>
  <si>
    <t>{1b59f653-41e3-4f5b-8e44-99d73b2401f2}</t>
  </si>
  <si>
    <t>Elektroinštalácie</t>
  </si>
  <si>
    <t>{86d62315-4889-4754-a735-87024044353b}</t>
  </si>
  <si>
    <t>KRYCÍ LIST ROZPOČTU</t>
  </si>
  <si>
    <t>Objekt:</t>
  </si>
  <si>
    <t>1 - SO 01 remeselný dom-II.etapa</t>
  </si>
  <si>
    <t>Časť:</t>
  </si>
  <si>
    <t>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</si>
  <si>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</si>
  <si>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</si>
  <si>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</si>
  <si>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</si>
  <si>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</si>
  <si>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</si>
  <si>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</si>
  <si>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</si>
  <si>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</si>
  <si>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</si>
  <si>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ost - Ostatné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</si>
  <si>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</si>
  <si>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</si>
  <si>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</si>
  <si>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</si>
  <si>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</si>
  <si>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</si>
  <si>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</si>
  <si>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</si>
  <si>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</si>
  <si>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</si>
  <si>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</si>
  <si>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</si>
  <si>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</si>
  <si>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</si>
  <si>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</si>
  <si>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</si>
  <si>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</si>
  <si>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</si>
  <si>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</si>
  <si>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</si>
  <si>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</si>
  <si>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</si>
  <si>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</si>
  <si>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</si>
  <si>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</si>
  <si>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</si>
  <si>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</si>
  <si>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</si>
  <si>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</si>
  <si>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</si>
  <si>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</si>
  <si>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</si>
  <si>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342272031.S</t>
  </si>
  <si>
    <t>Priečky z pórobetónových tvárnic hladkých s objemovou hmotnosťou do 600 kg/m3 hrúbky 100 mmso sietkou a omietkou</t>
  </si>
  <si>
    <t>m2</t>
  </si>
  <si>
    <t>4</t>
  </si>
  <si>
    <t>12460836</t>
  </si>
  <si>
    <t>6</t>
  </si>
  <si>
    <t>Úpravy povrchov, podlahy, osadenie</t>
  </si>
  <si>
    <t>612460598</t>
  </si>
  <si>
    <t>Vnútorná omietka stien</t>
  </si>
  <si>
    <t>-1771092554</t>
  </si>
  <si>
    <t>612481120.S</t>
  </si>
  <si>
    <t>Potiahnutie vnútorných stien sklotextilnou mriežkou s bodovým prilepením</t>
  </si>
  <si>
    <t>-914027780</t>
  </si>
  <si>
    <t>632452221.S</t>
  </si>
  <si>
    <t>Cementový poter, hr. 60 mm s obvodovou dilatáciou</t>
  </si>
  <si>
    <t>-2084794828</t>
  </si>
  <si>
    <t>9</t>
  </si>
  <si>
    <t>Ostatné konštrukcie a práce-búranie</t>
  </si>
  <si>
    <t>5</t>
  </si>
  <si>
    <t>941955002.S</t>
  </si>
  <si>
    <t>Lešenie ľahké pracovné pomocné s výškou lešeňovej podlahy nad 1,20 do 1,90 m</t>
  </si>
  <si>
    <t>1911294856</t>
  </si>
  <si>
    <t>952901111.S</t>
  </si>
  <si>
    <t>Vyčistenie budov pri výške podlaží do 4 m</t>
  </si>
  <si>
    <t>-1118320480</t>
  </si>
  <si>
    <t>99</t>
  </si>
  <si>
    <t>Presun hmôt HSV</t>
  </si>
  <si>
    <t>7</t>
  </si>
  <si>
    <t>998011001.S</t>
  </si>
  <si>
    <t>Presun hmôt pre budovy (801, 803, 812), zvislá konštr. z tehál, tvárnic, z kovu výšky do 6 m</t>
  </si>
  <si>
    <t>t</t>
  </si>
  <si>
    <t>-753980540</t>
  </si>
  <si>
    <t>ost</t>
  </si>
  <si>
    <t>Ostatné</t>
  </si>
  <si>
    <t>8</t>
  </si>
  <si>
    <t>HZS-006</t>
  </si>
  <si>
    <t>Stavebné práce ( prestupy v stenách a stropoch, ryhy, úpravy po prestupoch a ryhách...)</t>
  </si>
  <si>
    <t>súb</t>
  </si>
  <si>
    <t>1347299297</t>
  </si>
  <si>
    <t>PSV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</si>
  <si>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</si>
  <si>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</si>
  <si>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</si>
  <si>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</si>
  <si>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</si>
  <si>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16</t>
  </si>
  <si>
    <t>-12771025</t>
  </si>
  <si>
    <t>10</t>
  </si>
  <si>
    <t>M</t>
  </si>
  <si>
    <t>246170000900.S</t>
  </si>
  <si>
    <t>Lak asfaltový penetračný</t>
  </si>
  <si>
    <t>32</t>
  </si>
  <si>
    <t>-249392095</t>
  </si>
  <si>
    <t>11</t>
  </si>
  <si>
    <t>711113131.S</t>
  </si>
  <si>
    <t>Izolácie proti zemnej vlhkosti a povrchovej vode 2-zložkovou stierkou hydroizolačnou minerálnou pružnou hr. 2 mm na ploche vodorovnej</t>
  </si>
  <si>
    <t>1631795101</t>
  </si>
  <si>
    <t>12</t>
  </si>
  <si>
    <t>711113141.S</t>
  </si>
  <si>
    <t>Izolácia proti zemnej vlhkosti a povrchovej vodeI 2-zložkovou stierkou hydroizolačnou minerálnou pružnou hr. 2 mm na ploche zvislej</t>
  </si>
  <si>
    <t>-649331100</t>
  </si>
  <si>
    <t>13</t>
  </si>
  <si>
    <t>711141559.S</t>
  </si>
  <si>
    <t>Zhotovenie  izolácie proti zemnej vlhkosti a tlakovej vode vodorovná NAIP pritavením</t>
  </si>
  <si>
    <t>-224939968</t>
  </si>
  <si>
    <t>14</t>
  </si>
  <si>
    <t>628310001000</t>
  </si>
  <si>
    <t xml:space="preserve">Pás asfaltový  V 60 S 35 pre spodné vrstvy hydroizolačných systémov, </t>
  </si>
  <si>
    <t>-1875437507</t>
  </si>
  <si>
    <t>15</t>
  </si>
  <si>
    <t>998711201.S</t>
  </si>
  <si>
    <t>Presun hmôt pre izoláciu proti vode v objektoch výšky do 6 m</t>
  </si>
  <si>
    <t>%</t>
  </si>
  <si>
    <t>527400703</t>
  </si>
  <si>
    <t>713</t>
  </si>
  <si>
    <t>Izolácie tepelné</t>
  </si>
  <si>
    <t>713111131.S</t>
  </si>
  <si>
    <t>Montáž tepelnej izolácie stropov rebrových minerálnou vlnou, spodkom s úpravou viazacím drôtom</t>
  </si>
  <si>
    <t>1344273795</t>
  </si>
  <si>
    <t>17</t>
  </si>
  <si>
    <t>631640001000</t>
  </si>
  <si>
    <t>Pás 10, 100x1200x8400 mm, izolácia zo sklenej vlny vhodná pre šikmé strechy, podkrovia, stropy a ľahké podlahy</t>
  </si>
  <si>
    <t>-161481825</t>
  </si>
  <si>
    <t>18</t>
  </si>
  <si>
    <t>631640001100.S</t>
  </si>
  <si>
    <t>Pás zo sklenej vlny hr. 120 mm, pre šikmé strechy, podkrovia, stropy a ľahké podlahy</t>
  </si>
  <si>
    <t>-180089435</t>
  </si>
  <si>
    <t>19</t>
  </si>
  <si>
    <t>713120010.S</t>
  </si>
  <si>
    <t>Zakrývanie tepelnej izolácie podláh fóliou</t>
  </si>
  <si>
    <t>-385307258</t>
  </si>
  <si>
    <t>283230011400.S</t>
  </si>
  <si>
    <t>Krycia PE fólia</t>
  </si>
  <si>
    <t>567312423</t>
  </si>
  <si>
    <t>21</t>
  </si>
  <si>
    <t>69311000.PC</t>
  </si>
  <si>
    <t>Dodávka a montáž parozábrany</t>
  </si>
  <si>
    <t>152132634</t>
  </si>
  <si>
    <t>22</t>
  </si>
  <si>
    <t>713122121.S</t>
  </si>
  <si>
    <t>Montáž tepelnej izolácie podláh polystyrénom, kladeným voľne v dvoch vrstvách</t>
  </si>
  <si>
    <t>2014804502</t>
  </si>
  <si>
    <t>23</t>
  </si>
  <si>
    <t>283720000222</t>
  </si>
  <si>
    <t>Podlahový polystyrén EPS 150 S, hr. 50 mm</t>
  </si>
  <si>
    <t>14032174</t>
  </si>
  <si>
    <t>24</t>
  </si>
  <si>
    <t>713482121.S</t>
  </si>
  <si>
    <t>Montáž trubíc z PE, hr.15-20 mm,vnút.priemer do 38 mm</t>
  </si>
  <si>
    <t>m</t>
  </si>
  <si>
    <t>1533468970</t>
  </si>
  <si>
    <t>25</t>
  </si>
  <si>
    <t>283310004600.S</t>
  </si>
  <si>
    <t>Izolačná PE trubica dxhr. 18x20 mm, nadrezaná, na izolovanie rozvodov vody, kúrenia, zdravotechniky</t>
  </si>
  <si>
    <t>448306271</t>
  </si>
  <si>
    <t>26</t>
  </si>
  <si>
    <t>283310004700.S</t>
  </si>
  <si>
    <t>Izolačná PE trubica dxhr. 22x20 mm, nadrezaná, na izolovanie rozvodov vody, kúrenia, zdravotechniky</t>
  </si>
  <si>
    <t>621210651</t>
  </si>
  <si>
    <t>27</t>
  </si>
  <si>
    <t>283310004800.S</t>
  </si>
  <si>
    <t>Izolačná PE trubica dxhr. 28x20 mm, nadrezaná, na izolovanie rozvodov vody, kúrenia, zdravotechniky</t>
  </si>
  <si>
    <t>-1407079479</t>
  </si>
  <si>
    <t>28</t>
  </si>
  <si>
    <t>998713201.S</t>
  </si>
  <si>
    <t>Presun hmôt pre izolácie tepelné v objektoch výšky do 6 m</t>
  </si>
  <si>
    <t>-753608668</t>
  </si>
  <si>
    <t>721</t>
  </si>
  <si>
    <t>Zdravotechnika - vnútorná kanalizácia</t>
  </si>
  <si>
    <t>29</t>
  </si>
  <si>
    <t>721171109.S</t>
  </si>
  <si>
    <t>Potrubie z PVC - U odpadové ležaté hrdlové D 110 mm</t>
  </si>
  <si>
    <t>-1779464467</t>
  </si>
  <si>
    <t>30</t>
  </si>
  <si>
    <t>721171112.S</t>
  </si>
  <si>
    <t>Potrubie z PVC - U odpadové ležaté hrdlové D 160 mm</t>
  </si>
  <si>
    <t>535928691</t>
  </si>
  <si>
    <t>31</t>
  </si>
  <si>
    <t>721171113.S</t>
  </si>
  <si>
    <t>Potrubie z PVC - U odpadové ležaté hrdlové D 200 mm</t>
  </si>
  <si>
    <t>1747602935</t>
  </si>
  <si>
    <t>721172109.S</t>
  </si>
  <si>
    <t>Potrubie z PVC - U odpadové zvislé hrdlové Dxt 110x2,2 mm</t>
  </si>
  <si>
    <t>-856741759</t>
  </si>
  <si>
    <t>33</t>
  </si>
  <si>
    <t>721172393.S</t>
  </si>
  <si>
    <t>Montáž vetracej hlavice pre HT potrubie DN 100</t>
  </si>
  <si>
    <t>ks</t>
  </si>
  <si>
    <t>-489234272</t>
  </si>
  <si>
    <t>34</t>
  </si>
  <si>
    <t>721173205.S</t>
  </si>
  <si>
    <t>Potrubie z PVC - U odpadné pripájacie D 50 mm</t>
  </si>
  <si>
    <t>493331686</t>
  </si>
  <si>
    <t>35</t>
  </si>
  <si>
    <t>721194105.S</t>
  </si>
  <si>
    <t>Zriadenie prípojky na potrubí vyvedenie a upevnenie odpadových výpustiek D 50 mm</t>
  </si>
  <si>
    <t>91726181</t>
  </si>
  <si>
    <t>36</t>
  </si>
  <si>
    <t>721194109.S</t>
  </si>
  <si>
    <t>Zriadenie prípojky na potrubí vyvedenie a upevnenie odpadových výpustiek D 110 mm</t>
  </si>
  <si>
    <t>930523936</t>
  </si>
  <si>
    <t>37</t>
  </si>
  <si>
    <t>721274103.S</t>
  </si>
  <si>
    <t>Ventilačná hlavica strešná plastová DN 100</t>
  </si>
  <si>
    <t>-1353341283</t>
  </si>
  <si>
    <t>38</t>
  </si>
  <si>
    <t>721290009.S</t>
  </si>
  <si>
    <t>Montáž privzdušňovacieho ventilu pre odpadové potrubia DN 75</t>
  </si>
  <si>
    <t>-1302831697</t>
  </si>
  <si>
    <t>39</t>
  </si>
  <si>
    <t>551610000300.S</t>
  </si>
  <si>
    <t>Privzdušňovacia hlavica DN 75, vnútorná kanalizácia, PP</t>
  </si>
  <si>
    <t>359133798</t>
  </si>
  <si>
    <t>40</t>
  </si>
  <si>
    <t>721290111.S</t>
  </si>
  <si>
    <t>Ostatné - skúška tesnosti kanalizácie v objektoch vodou do DN 125</t>
  </si>
  <si>
    <t>-1205354050</t>
  </si>
  <si>
    <t>41</t>
  </si>
  <si>
    <t>998721201.S</t>
  </si>
  <si>
    <t>Presun hmôt pre vnútornú kanalizáciu v objektoch výšky do 6 m</t>
  </si>
  <si>
    <t>-237694705</t>
  </si>
  <si>
    <t>722</t>
  </si>
  <si>
    <t>Zdravotechnika - vnútorný vodovod</t>
  </si>
  <si>
    <t>42</t>
  </si>
  <si>
    <t>722171130.S</t>
  </si>
  <si>
    <t>Potrubie plasthliníkové D 16 mm</t>
  </si>
  <si>
    <t>-547699049</t>
  </si>
  <si>
    <t>43</t>
  </si>
  <si>
    <t>722171132.S</t>
  </si>
  <si>
    <t>Potrubie plasthliníkové D 20 mm</t>
  </si>
  <si>
    <t>-29502671</t>
  </si>
  <si>
    <t>44</t>
  </si>
  <si>
    <t>722171133.S</t>
  </si>
  <si>
    <t>Potrubie plasthliníkové D 26 mm</t>
  </si>
  <si>
    <t>1855184872</t>
  </si>
  <si>
    <t>45</t>
  </si>
  <si>
    <t>722172113.S</t>
  </si>
  <si>
    <t xml:space="preserve">Potrubie z plastických rúr HDPE D 32 mm - PN16, </t>
  </si>
  <si>
    <t>1479337452</t>
  </si>
  <si>
    <t>46</t>
  </si>
  <si>
    <t>722173175.S</t>
  </si>
  <si>
    <t>Montáž plasthliníkovej nástenky pre vodu lisovaním D 16 mm</t>
  </si>
  <si>
    <t>-893177811</t>
  </si>
  <si>
    <t>47</t>
  </si>
  <si>
    <t>286220049700.S</t>
  </si>
  <si>
    <t>Nástenka lisovacia pre plasthliníkové potrubie D 16x1/2" mm</t>
  </si>
  <si>
    <t>1448660791</t>
  </si>
  <si>
    <t>48</t>
  </si>
  <si>
    <t>722221020.S</t>
  </si>
  <si>
    <t>Montáž guľového kohúta závitového priameho pre vodu G 1</t>
  </si>
  <si>
    <t>799302952</t>
  </si>
  <si>
    <t>49</t>
  </si>
  <si>
    <t>551110005100.S</t>
  </si>
  <si>
    <t>Guľový uzáver pre vodu 1", niklovaná mosadz</t>
  </si>
  <si>
    <t>620547944</t>
  </si>
  <si>
    <t>50</t>
  </si>
  <si>
    <t>722290226.S</t>
  </si>
  <si>
    <t>Tlaková skúška vodovodného potrubia závitového do DN 50</t>
  </si>
  <si>
    <t>-1359574091</t>
  </si>
  <si>
    <t>51</t>
  </si>
  <si>
    <t>998722201.S</t>
  </si>
  <si>
    <t>Presun hmôt pre vnútorný vodovod v objektoch výšky do 6 m</t>
  </si>
  <si>
    <t>-667502643</t>
  </si>
  <si>
    <t>52</t>
  </si>
  <si>
    <t>nk</t>
  </si>
  <si>
    <t>Nešpecifikované komponenty ZT so zabudovaním</t>
  </si>
  <si>
    <t>kpl</t>
  </si>
  <si>
    <t>-885937655</t>
  </si>
  <si>
    <t>725</t>
  </si>
  <si>
    <t>Zdravotechnika - zariaďovacie predmety</t>
  </si>
  <si>
    <t>53</t>
  </si>
  <si>
    <t>725119307.S</t>
  </si>
  <si>
    <t>Montáž záchodovej misy keramickej kombinovanej s rovným odpadom</t>
  </si>
  <si>
    <t>2053964959</t>
  </si>
  <si>
    <t>54</t>
  </si>
  <si>
    <t>642340000600.S</t>
  </si>
  <si>
    <t>Misa záchodová keramická kombinovaná s vodorovným odpadom</t>
  </si>
  <si>
    <t>1211286020</t>
  </si>
  <si>
    <t>55</t>
  </si>
  <si>
    <t>725129201.S</t>
  </si>
  <si>
    <t>Montáž pisoáru keramického bez splachovacej nádrže</t>
  </si>
  <si>
    <t>-1652667800</t>
  </si>
  <si>
    <t>56</t>
  </si>
  <si>
    <t>642510000100.S</t>
  </si>
  <si>
    <t>Pisoár keramický</t>
  </si>
  <si>
    <t>524596174</t>
  </si>
  <si>
    <t>57</t>
  </si>
  <si>
    <t>725190000.S</t>
  </si>
  <si>
    <t>Montáž pisoárovej deliacej steny plastovej</t>
  </si>
  <si>
    <t>-73273161</t>
  </si>
  <si>
    <t>58</t>
  </si>
  <si>
    <t>554950000100.S</t>
  </si>
  <si>
    <t>Pisoárová deliaca stena, plastová, biela</t>
  </si>
  <si>
    <t>1468880803</t>
  </si>
  <si>
    <t>59</t>
  </si>
  <si>
    <t>725190101.S</t>
  </si>
  <si>
    <t>Montáž sanitárnej priečky z HPL dosiek na WC a prezliekacie kabíny/boxy pre vlhké priestory s nerezovým kovaním</t>
  </si>
  <si>
    <t>1216268741</t>
  </si>
  <si>
    <t>60</t>
  </si>
  <si>
    <t>607930001500.S</t>
  </si>
  <si>
    <t>Doska kompaktná z vysokotlakého laminátu (HPL) pre použitie v interiéri vo farbe s bielym jadrom, hrúbky 12 mm</t>
  </si>
  <si>
    <t>1167863355</t>
  </si>
  <si>
    <t>61</t>
  </si>
  <si>
    <t>725219401.S</t>
  </si>
  <si>
    <t>Montáž umývadla keramického na skrutky do muriva, bez výtokovej armatúry</t>
  </si>
  <si>
    <t>-2130822429</t>
  </si>
  <si>
    <t>62</t>
  </si>
  <si>
    <t>642110004300.S</t>
  </si>
  <si>
    <t>Umývadlo keramické bežný typ</t>
  </si>
  <si>
    <t>964869988</t>
  </si>
  <si>
    <t>63</t>
  </si>
  <si>
    <t>725219501.S</t>
  </si>
  <si>
    <t>Montáž umývadla keramického zabudovaného do pultu, bez výtokovej armatúry</t>
  </si>
  <si>
    <t>-509702182</t>
  </si>
  <si>
    <t>64</t>
  </si>
  <si>
    <t>642130000700.S</t>
  </si>
  <si>
    <t>Umývadlo keramické nábytkovéé</t>
  </si>
  <si>
    <t>1473755455</t>
  </si>
  <si>
    <t>65</t>
  </si>
  <si>
    <t>725333360.S</t>
  </si>
  <si>
    <t>Montáž výlevky keramickej voľne stojacej bez výtokovej armatúry</t>
  </si>
  <si>
    <t>661890089</t>
  </si>
  <si>
    <t>66</t>
  </si>
  <si>
    <t>642710000100.S</t>
  </si>
  <si>
    <t>Výlevka stojatá keramická s plastovou mrežou</t>
  </si>
  <si>
    <t>-1994050169</t>
  </si>
  <si>
    <t>67</t>
  </si>
  <si>
    <t>725819402.S</t>
  </si>
  <si>
    <t>Montáž ventilu bez pripojovacej rúrky G 1/2</t>
  </si>
  <si>
    <t>173943219</t>
  </si>
  <si>
    <t>68</t>
  </si>
  <si>
    <t>551110020000.S</t>
  </si>
  <si>
    <t>Guľový ventil rohový, 1/2" - 1/2", s filtrom, chrómovaná mosadz</t>
  </si>
  <si>
    <t>-1868273850</t>
  </si>
  <si>
    <t>69</t>
  </si>
  <si>
    <t>725829601.S</t>
  </si>
  <si>
    <t>Montáž batérie umývadlovej a drezovej stojankovej, pákovej alebo klasickej s mechanickým ovládaním</t>
  </si>
  <si>
    <t>1236514744</t>
  </si>
  <si>
    <t>70</t>
  </si>
  <si>
    <t>551450003800.S</t>
  </si>
  <si>
    <t>Batéria umývadlová stojanková páková</t>
  </si>
  <si>
    <t>-1797702275</t>
  </si>
  <si>
    <t>71</t>
  </si>
  <si>
    <t>551450000600.S</t>
  </si>
  <si>
    <t>Batéria drezová stojanková páková-výlevka</t>
  </si>
  <si>
    <t>538065473</t>
  </si>
  <si>
    <t>72</t>
  </si>
  <si>
    <t>725869302.S</t>
  </si>
  <si>
    <t>Montáž zápachovej uzávierky pre zariaďovacie predmety, umývadlovej do D 50 mm (podomietková)</t>
  </si>
  <si>
    <t>1359323392</t>
  </si>
  <si>
    <t>73</t>
  </si>
  <si>
    <t>551620005600.S</t>
  </si>
  <si>
    <t>Zápachová uzávierka - sifón pre umývadlá DN 50</t>
  </si>
  <si>
    <t>-256394151</t>
  </si>
  <si>
    <t>129</t>
  </si>
  <si>
    <t>551620005600.S1</t>
  </si>
  <si>
    <t>Nešpecifikovaný material a práce</t>
  </si>
  <si>
    <t>-1312095820</t>
  </si>
  <si>
    <t>74</t>
  </si>
  <si>
    <t>998725201.S</t>
  </si>
  <si>
    <t>Presun hmôt pre zariaďovacie predmety v objektoch výšky do 6 m</t>
  </si>
  <si>
    <t>-1817063154</t>
  </si>
  <si>
    <t>733</t>
  </si>
  <si>
    <t>Ústredné kúrenie - rozvodné potrubie</t>
  </si>
  <si>
    <t>75</t>
  </si>
  <si>
    <t>733166150.S</t>
  </si>
  <si>
    <t>Plasthliníkové potrubie v tyčiach pre vykurovanie spájané lisovaním d 16 mm</t>
  </si>
  <si>
    <t>-1014962436</t>
  </si>
  <si>
    <t>76</t>
  </si>
  <si>
    <t>733166154.S</t>
  </si>
  <si>
    <t>Plasthliníkové potrubie v tyčiach pre vykurovanie spájané lisovaním d 20 mm</t>
  </si>
  <si>
    <t>781274773</t>
  </si>
  <si>
    <t>77</t>
  </si>
  <si>
    <t>733166156.S</t>
  </si>
  <si>
    <t>Plasthliníkové potrubie v tyčiach pre vykurovanie spájané lisovaním d 25/26 mm</t>
  </si>
  <si>
    <t>-1156365164</t>
  </si>
  <si>
    <t>130</t>
  </si>
  <si>
    <t>733167457.S</t>
  </si>
  <si>
    <t>Montáž plasthliníkovej nástenky lisovaním D 16 mm</t>
  </si>
  <si>
    <t>-1485559340</t>
  </si>
  <si>
    <t>131</t>
  </si>
  <si>
    <t>1571148369</t>
  </si>
  <si>
    <t>78</t>
  </si>
  <si>
    <t>733191301.S</t>
  </si>
  <si>
    <t>Tlaková skúška plastového potrubia do 32 mm</t>
  </si>
  <si>
    <t>-1470615397</t>
  </si>
  <si>
    <t>79</t>
  </si>
  <si>
    <t>998733201.S</t>
  </si>
  <si>
    <t>Presun hmôt pre rozvody potrubia v objektoch výšky do 6 m</t>
  </si>
  <si>
    <t>-2075093141</t>
  </si>
  <si>
    <t>80</t>
  </si>
  <si>
    <t>HZS-004</t>
  </si>
  <si>
    <t>Vykurovacia skúška</t>
  </si>
  <si>
    <t>-39217079</t>
  </si>
  <si>
    <t>734</t>
  </si>
  <si>
    <t>Ústredné kúrenie - armatúry</t>
  </si>
  <si>
    <t>81</t>
  </si>
  <si>
    <t>734213120.S</t>
  </si>
  <si>
    <t>Montáž ventilu odvzdušňovacieho ručného závitového vykurovacích telies do G 1/2</t>
  </si>
  <si>
    <t>1326629563</t>
  </si>
  <si>
    <t>82</t>
  </si>
  <si>
    <t>551210012100.S</t>
  </si>
  <si>
    <t>Ventil odvzdušňovací ručný, 1/2", PN 10, niklovaná mosadz, plast</t>
  </si>
  <si>
    <t>1600617973</t>
  </si>
  <si>
    <t>83</t>
  </si>
  <si>
    <t>734223208.S</t>
  </si>
  <si>
    <t>Montáž termostatickej hlavice kvapalinovej jednoduchej</t>
  </si>
  <si>
    <t>súb.</t>
  </si>
  <si>
    <t>1354974563</t>
  </si>
  <si>
    <t>84</t>
  </si>
  <si>
    <t>1920038</t>
  </si>
  <si>
    <t>Hlavica termostatická  závit M 30 x 1,5, s kvapalinovým snímačom a polohou "0", nastaviteľná protimrazová ochrana pri cca 6°C, teplotný rozsah 6 - 30 °C</t>
  </si>
  <si>
    <t>1146802742</t>
  </si>
  <si>
    <t>85</t>
  </si>
  <si>
    <t>734223255.S</t>
  </si>
  <si>
    <t>Montáž armatúr pre spodné pripojenie vykurovacích telies</t>
  </si>
  <si>
    <t>1570616073</t>
  </si>
  <si>
    <t>86</t>
  </si>
  <si>
    <t>1346612</t>
  </si>
  <si>
    <t>Šrobenie "Verafix-V"uzatváracie pre OT-VK,rohové,2-rúr,R1/2"(Vekolux)aleboekvivalent</t>
  </si>
  <si>
    <t>576345881</t>
  </si>
  <si>
    <t>87</t>
  </si>
  <si>
    <t>734223257.S</t>
  </si>
  <si>
    <t>Montáž zverného šróbenia pre vykurovacie telesá</t>
  </si>
  <si>
    <t>-1613891949</t>
  </si>
  <si>
    <t>88</t>
  </si>
  <si>
    <t>1609803</t>
  </si>
  <si>
    <t>Prechodka na plastovú rúrku 16 x 2, G 3/4", z PE-X-, PB a rúrky z kompozitných plastov, pozostáva z hadicovej prechodky, svorkového krúžku a prevlečnej matice G 3/4 s kužeľovým tesnením</t>
  </si>
  <si>
    <t>-573606932</t>
  </si>
  <si>
    <t>89</t>
  </si>
  <si>
    <t>arm</t>
  </si>
  <si>
    <t>Nešpecikované armatury</t>
  </si>
  <si>
    <t>1867791893</t>
  </si>
  <si>
    <t>90</t>
  </si>
  <si>
    <t>NP</t>
  </si>
  <si>
    <t>Nešpecifikované práce</t>
  </si>
  <si>
    <t>1937001475</t>
  </si>
  <si>
    <t>735</t>
  </si>
  <si>
    <t>Ústredné kúrenie - vykurovacie telesá</t>
  </si>
  <si>
    <t>91</t>
  </si>
  <si>
    <t>735000912.S</t>
  </si>
  <si>
    <t>Vyregulovanie dvojregulačného ventilu s termostatickým ovládaním</t>
  </si>
  <si>
    <t>-196870643</t>
  </si>
  <si>
    <t>92</t>
  </si>
  <si>
    <t>735154041.S</t>
  </si>
  <si>
    <t>Montáž vykurovacieho telesa panelového jednoradového 600 mm/ dĺžky 700-900 mm</t>
  </si>
  <si>
    <t>2035997777</t>
  </si>
  <si>
    <t>93</t>
  </si>
  <si>
    <t>V00106008009016 011</t>
  </si>
  <si>
    <t>Oceľové panelové radiátory KORAD 11VKP 600x800, s pripojením vpravo/vľavo, s 1 panelom</t>
  </si>
  <si>
    <t>469539061</t>
  </si>
  <si>
    <t>94</t>
  </si>
  <si>
    <t>735154141.S</t>
  </si>
  <si>
    <t>Montáž vykurovacieho telesa panelového dvojradového výšky 600 mm/ dĺžky 700-900 mm</t>
  </si>
  <si>
    <t>1515884409</t>
  </si>
  <si>
    <t>95</t>
  </si>
  <si>
    <t>484530021400</t>
  </si>
  <si>
    <t>Teleso vykurovacie doskové dvojradové oceľové RADIK VK 22, vxlxhĺ 600x800x100 mm, pripojenie pravé spodné, závit G 1/2" vnútorný, KORADO</t>
  </si>
  <si>
    <t>-1011383036</t>
  </si>
  <si>
    <t>96</t>
  </si>
  <si>
    <t>735154152.S</t>
  </si>
  <si>
    <t>Montáž vykurovacieho telesa panelového dvojradového výšky 900 mm/ dĺžky 1000-1200 mm</t>
  </si>
  <si>
    <t>-727676895</t>
  </si>
  <si>
    <t>97</t>
  </si>
  <si>
    <t>V00226012009016 011</t>
  </si>
  <si>
    <t>Oceľové panelové radiátory KORAD 22VKP  600x1200, s pripojením vpravo/vľavo, s 2 panelmi a 2 konvektormi</t>
  </si>
  <si>
    <t>-1950316529</t>
  </si>
  <si>
    <t>98</t>
  </si>
  <si>
    <t>V00226012009016 012</t>
  </si>
  <si>
    <t>Oceľové panelové radiátory KORAD 22VKP  600x1000, s pripojením vpravo/vľavo, s 2 panelmi a 2 konvektormi</t>
  </si>
  <si>
    <t>-98532382</t>
  </si>
  <si>
    <t>735158120.S</t>
  </si>
  <si>
    <t>Vykurovacie telesá panelové dvojradové, tlaková skúška telesa vodou</t>
  </si>
  <si>
    <t>-171303766</t>
  </si>
  <si>
    <t>100</t>
  </si>
  <si>
    <t>998735201.S</t>
  </si>
  <si>
    <t>Presun hmôt pre vykurovacie telesá v objektoch výšky do 6 m</t>
  </si>
  <si>
    <t>-1735991268</t>
  </si>
  <si>
    <t>763</t>
  </si>
  <si>
    <t>Konštrukcie - drevostavby</t>
  </si>
  <si>
    <t>101</t>
  </si>
  <si>
    <t>763112132</t>
  </si>
  <si>
    <t>Priečka SDK KNAUF W112 hr. 100 mm, jednoduchá kca CW 50, UW 50, dosky 2x GKBI hr. 12,5 mm s TI 50 mm</t>
  </si>
  <si>
    <t>1372895898</t>
  </si>
  <si>
    <t>102</t>
  </si>
  <si>
    <t>763112324.S</t>
  </si>
  <si>
    <t>Priečka SDK hr. 180 mm, kca CW+UW 100, dvojito opláštená doskou protipožiarnou DF 15 mm, TI 100 mm</t>
  </si>
  <si>
    <t>517439960</t>
  </si>
  <si>
    <t>103</t>
  </si>
  <si>
    <t>763112334.S</t>
  </si>
  <si>
    <t>Priečka SDK hr. 180 mm, kca CW+UW 100, dvojito opláštená doskou impregnovanou H2 15 mm, TI 100 mm</t>
  </si>
  <si>
    <t>-1220632967</t>
  </si>
  <si>
    <t>104</t>
  </si>
  <si>
    <t>763115714.S</t>
  </si>
  <si>
    <t>Priečka SDK hr. 150 mm, kca CW+UW 100, dvojito opláštená doskou impregnovanou H2 2x12,5 mm, TI 100 mm</t>
  </si>
  <si>
    <t>-416955545</t>
  </si>
  <si>
    <t>105</t>
  </si>
  <si>
    <t>763124121.S</t>
  </si>
  <si>
    <t>Predsadená SDK stena hr. 75 mm, kca CW+UW 50, dvojito opláštená doskou protipožiarnou DF 2x12.5 mm, TI 50 mm</t>
  </si>
  <si>
    <t>-1847270214</t>
  </si>
  <si>
    <t>106</t>
  </si>
  <si>
    <t>763138252.S</t>
  </si>
  <si>
    <t>Protipožiarny podhľad SDK závesný na dvojúrovňovej oceľovej podkonštrukcií CD+UD, El60/45, doska protipožiarna DF 2x12.5 mm, TI 50 mm</t>
  </si>
  <si>
    <t>-2123459184</t>
  </si>
  <si>
    <t>107</t>
  </si>
  <si>
    <t>998763401.S</t>
  </si>
  <si>
    <t>Presun hmôt pre sádrokartónové konštrukcie v stavbách (objektoch) výšky do 7 m</t>
  </si>
  <si>
    <t>-1649523181</t>
  </si>
  <si>
    <t>766</t>
  </si>
  <si>
    <t>Konštrukcie stolárske</t>
  </si>
  <si>
    <t>108</t>
  </si>
  <si>
    <t>76624100R2</t>
  </si>
  <si>
    <t>Dodávka a montáž vnútorných jednokrídlových dverí so zárubňou, vrátane kovanie - D01</t>
  </si>
  <si>
    <t>2058425415</t>
  </si>
  <si>
    <t>109</t>
  </si>
  <si>
    <t>76624100R3</t>
  </si>
  <si>
    <t>Dodávka a montáž vnútorných jednokrídlových dverí so zárubňou, vrátane kovanie - D02</t>
  </si>
  <si>
    <t>-28619084</t>
  </si>
  <si>
    <t>110</t>
  </si>
  <si>
    <t>76624100R7</t>
  </si>
  <si>
    <t xml:space="preserve">Dodávka a montáž vnútorných jednokrídlové posuvných dverí so zárubňou, vrátane kovanie </t>
  </si>
  <si>
    <t>1043133497</t>
  </si>
  <si>
    <t>111</t>
  </si>
  <si>
    <t>766671009</t>
  </si>
  <si>
    <t>Montáž okna strešného</t>
  </si>
  <si>
    <t>-739975838</t>
  </si>
  <si>
    <t>112</t>
  </si>
  <si>
    <t>611310005.PC</t>
  </si>
  <si>
    <t>Strešné okno - SO, vrátane doplnkov</t>
  </si>
  <si>
    <t>929752586</t>
  </si>
  <si>
    <t>113</t>
  </si>
  <si>
    <t>766671510.S</t>
  </si>
  <si>
    <t>Úprava ostenia okien pri zateplenom podkroví, TI hr. nad 200 mm, parozábrana</t>
  </si>
  <si>
    <t>-1927953706</t>
  </si>
  <si>
    <t>116</t>
  </si>
  <si>
    <t>77553003R1</t>
  </si>
  <si>
    <t>Dodávka a zhotovenie podkladového roštu</t>
  </si>
  <si>
    <t>1542593370</t>
  </si>
  <si>
    <t>117</t>
  </si>
  <si>
    <t>775530040.S</t>
  </si>
  <si>
    <t>Montáž palubovej podlahy</t>
  </si>
  <si>
    <t>-141849731</t>
  </si>
  <si>
    <t>118</t>
  </si>
  <si>
    <t>6119200049PC</t>
  </si>
  <si>
    <t>Drevené palubovka - vrátane líšt a finálnych povrchových úprav</t>
  </si>
  <si>
    <t>-3904291</t>
  </si>
  <si>
    <t>119</t>
  </si>
  <si>
    <t>998766201.S</t>
  </si>
  <si>
    <t>Presun hmot pre konštrukcie stolárske v objektoch výšky do 6 m</t>
  </si>
  <si>
    <t>2105755640</t>
  </si>
  <si>
    <t>771</t>
  </si>
  <si>
    <t>Podlahy z dlaždíc</t>
  </si>
  <si>
    <t>120</t>
  </si>
  <si>
    <t>771576119.S</t>
  </si>
  <si>
    <t>Montáž podláh z dlaždíc keramických do tmelu flexibilného, vrátane soklovania</t>
  </si>
  <si>
    <t>-1893470050</t>
  </si>
  <si>
    <t>121</t>
  </si>
  <si>
    <t>597740001699.S</t>
  </si>
  <si>
    <t>Dlaždice keramické</t>
  </si>
  <si>
    <t>1948528480</t>
  </si>
  <si>
    <t>122</t>
  </si>
  <si>
    <t>998771201.S</t>
  </si>
  <si>
    <t>Presun hmôt pre podlahy z dlaždíc v objektoch výšky do 6m</t>
  </si>
  <si>
    <t>285302573</t>
  </si>
  <si>
    <t>781</t>
  </si>
  <si>
    <t>Obklady</t>
  </si>
  <si>
    <t>123</t>
  </si>
  <si>
    <t>781445107.S</t>
  </si>
  <si>
    <t>Montáž obkladov vnútor. stien z obkladačiek kladených do flexib.tmelu</t>
  </si>
  <si>
    <t>664984930</t>
  </si>
  <si>
    <t>124</t>
  </si>
  <si>
    <t>597640001811</t>
  </si>
  <si>
    <t>Obkladačky keramické</t>
  </si>
  <si>
    <t>-1743381185</t>
  </si>
  <si>
    <t>125</t>
  </si>
  <si>
    <t>998781201.S</t>
  </si>
  <si>
    <t>Presun hmôt pre obklady keramické v objektoch výšky do 6 m</t>
  </si>
  <si>
    <t>855913078</t>
  </si>
  <si>
    <t>784</t>
  </si>
  <si>
    <t>Maľby</t>
  </si>
  <si>
    <t>126</t>
  </si>
  <si>
    <t>784410100.S</t>
  </si>
  <si>
    <t>Penetrovanie jednonásobné jemnozrnných podkladov výšky do 3,80 m</t>
  </si>
  <si>
    <t>-1697968266</t>
  </si>
  <si>
    <t>127</t>
  </si>
  <si>
    <t>784418013.S</t>
  </si>
  <si>
    <t>Zakrývanie podláh a zariadení plachtou v miestnostiach alebo na schodisku</t>
  </si>
  <si>
    <t>286476354</t>
  </si>
  <si>
    <t>128</t>
  </si>
  <si>
    <t>784430091</t>
  </si>
  <si>
    <t>Maľby dvojnásobné, ručne nanášané</t>
  </si>
  <si>
    <t>753276319</t>
  </si>
  <si>
    <t>2 - Elektroinštalácie</t>
  </si>
  <si>
    <t xml:space="preserve">D1 - </t>
  </si>
  <si>
    <t>D2 - Vnútorná elektroinštalácia - 1.NP</t>
  </si>
  <si>
    <t>D3 - Ostatné</t>
  </si>
  <si>
    <t>D1</t>
  </si>
  <si>
    <t>D2</t>
  </si>
  <si>
    <t>Vnútorná elektroinštalácia - 1.NP</t>
  </si>
  <si>
    <t>MONTÁŽ</t>
  </si>
  <si>
    <t>Rúrka ohybná elektroinštalačná, uložená do 25mm</t>
  </si>
  <si>
    <t>MATERIÁL</t>
  </si>
  <si>
    <t>Chránička káblová FXP 450N 25mm</t>
  </si>
  <si>
    <t>MONTÁŽ.1</t>
  </si>
  <si>
    <t>Škatuľa prístrojová bez zapojenia</t>
  </si>
  <si>
    <t>MATERIÁL.1</t>
  </si>
  <si>
    <t>Krabica inštalačná KUL 68-45/LD NA 73x45mm do dutej steny</t>
  </si>
  <si>
    <t>MONTÁŽ.2</t>
  </si>
  <si>
    <t>Spínač nástenný pre prostredie obyčajné alebo vlhké vrátane zapojenia jednopólový - radenie 1</t>
  </si>
  <si>
    <t>MATERIÁL.2</t>
  </si>
  <si>
    <t>Spínač č. 1, IP20</t>
  </si>
  <si>
    <t>MONTÁŽ.3</t>
  </si>
  <si>
    <t>Spínač nástenný pre prostredie obyčajné alebo vlhké vrátane zapojenia striedavý prepínač - radenie 6</t>
  </si>
  <si>
    <t>MATERIÁL.3</t>
  </si>
  <si>
    <t>Prepínač striedavý č.6, IP20</t>
  </si>
  <si>
    <t>MONTÁŽ.4</t>
  </si>
  <si>
    <t>Domová zásuvka polozapustená alebo zapustená, 10/16 A 250 V 2P + Z 1 x zapojenie</t>
  </si>
  <si>
    <t>MATERIÁL.4</t>
  </si>
  <si>
    <t>Zásuvka domová jednopólová, IP20</t>
  </si>
  <si>
    <t>MONTÁŽ.5</t>
  </si>
  <si>
    <t>Montáž - Svietidlo LED</t>
  </si>
  <si>
    <t>Typ B</t>
  </si>
  <si>
    <t>Svietidlo závesné s nastaviteľnou výškou LED 15W IP20</t>
  </si>
  <si>
    <t>Typ C</t>
  </si>
  <si>
    <t>Svietidlo stropné LED 6W IP20</t>
  </si>
  <si>
    <t>Typ D</t>
  </si>
  <si>
    <t>Svietidlo nástenné vonkajšie LED 12W IP43</t>
  </si>
  <si>
    <t>MONTÁŽ.6</t>
  </si>
  <si>
    <t>Vodič NN a VN v rúrkach CY 6</t>
  </si>
  <si>
    <t>MATERIÁL.5</t>
  </si>
  <si>
    <t>Vodič medený CY 6</t>
  </si>
  <si>
    <t>MONTÁŽ.7</t>
  </si>
  <si>
    <t>Vodič NN a VN v rúrkach CY 16</t>
  </si>
  <si>
    <t>MATERIÁL.6</t>
  </si>
  <si>
    <t>Vodič medený CY 16</t>
  </si>
  <si>
    <t>MONTÁŽ.8</t>
  </si>
  <si>
    <t>Silový kábel 750 - 1000 V /mm2/ pevne uložený CYKY-CYKYm 750 V 2x1.5</t>
  </si>
  <si>
    <t>MATERIÁL.7</t>
  </si>
  <si>
    <t>Kábel silový medený CYKY-O  2x01,5</t>
  </si>
  <si>
    <t>MONTÁŽ.9</t>
  </si>
  <si>
    <t>Silový kábel 750 - 1000 V /mm2/ pevne uložený CYKY-CYKYm 750 V 3x1.5</t>
  </si>
  <si>
    <t>MATERIÁL.8</t>
  </si>
  <si>
    <t>Kábel silový medený CYKY-O  3x01,5</t>
  </si>
  <si>
    <t>MATERIÁL.9</t>
  </si>
  <si>
    <t>Kábel silový medený CYKY-J  3x01,5</t>
  </si>
  <si>
    <t>MONTÁŽ.10</t>
  </si>
  <si>
    <t>Silový kábel 750 - 1000 V /mm2/ pevne uložený CYKY-CYKYm 750 V 3x2.5</t>
  </si>
  <si>
    <t>MATERIÁL.10</t>
  </si>
  <si>
    <t>Kábel silový medený CYKY-J  3x02,5</t>
  </si>
  <si>
    <t>MONTÁŽ.11</t>
  </si>
  <si>
    <t>Zapojenie el. spotrebičov - bojler</t>
  </si>
  <si>
    <t>MONTÁŽ.12</t>
  </si>
  <si>
    <t>Ukončenie vodičov v rozvádzač. vč. zapojenia a vodičovej koncovky do 2.5 mm2</t>
  </si>
  <si>
    <t>MONTÁŽ.13</t>
  </si>
  <si>
    <t>Drážka pre rúrku alebo kábel do D 29 mm s vysekaním,zamurovaním a začistením</t>
  </si>
  <si>
    <t>MONTÁŽ.14</t>
  </si>
  <si>
    <t>Svorka na potrub."Bernard" včít. pásika(bez vodiča a prípoj. vodiča)</t>
  </si>
  <si>
    <t>MATERIÁL.11</t>
  </si>
  <si>
    <t>Svorka BERNARD s medeným pásikom</t>
  </si>
  <si>
    <t>D3</t>
  </si>
  <si>
    <t>OSTATNÉ</t>
  </si>
  <si>
    <t>Podružný materiál</t>
  </si>
  <si>
    <t>OSTATNÉ.1</t>
  </si>
  <si>
    <t>Podieľ pridružených výkonov</t>
  </si>
  <si>
    <t>OSTATNÉ.2</t>
  </si>
  <si>
    <t>Mimostavenisková preprava</t>
  </si>
  <si>
    <t>OSTATNÉ.3</t>
  </si>
  <si>
    <t>Revízia elektrického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</si>
</sst>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rgb="FFFFFFFF"/>
      <name val="Arial CE"/>
      <family val="2"/>
    </font>
    <font>
      <b/>
      <sz val="10"/>
      <color rgb="FFFFFFFF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BE28" sqref="BE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90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2:71" ht="12" customHeight="1">
      <c r="B5" s="16"/>
      <c r="D5" s="19" t="s">
        <v>11</v>
      </c>
      <c r="K5" s="163" t="s">
        <v>12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6"/>
      <c r="BS5" s="13" t="s">
        <v>6</v>
      </c>
    </row>
    <row r="6" spans="2:71" ht="36.95" customHeight="1">
      <c r="B6" s="16"/>
      <c r="D6" s="21" t="s">
        <v>13</v>
      </c>
      <c r="K6" s="165" t="s">
        <v>14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6"/>
      <c r="BS6" s="13" t="s">
        <v>6</v>
      </c>
    </row>
    <row r="7" spans="2:7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18</v>
      </c>
      <c r="AK14" s="22" t="s">
        <v>24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22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18</v>
      </c>
      <c r="AK17" s="22" t="s">
        <v>24</v>
      </c>
      <c r="AN17" s="20" t="s">
        <v>1</v>
      </c>
      <c r="AR17" s="16"/>
      <c r="BS17" s="13" t="s">
        <v>27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22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18</v>
      </c>
      <c r="AK20" s="22" t="s">
        <v>24</v>
      </c>
      <c r="AN20" s="20" t="s">
        <v>1</v>
      </c>
      <c r="AR20" s="16"/>
      <c r="BS20" s="13" t="s">
        <v>27</v>
      </c>
    </row>
    <row r="21" spans="2:44" ht="6.95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7">
        <f>ROUND(AG94,2)</f>
        <v>0</v>
      </c>
      <c r="AL26" s="168"/>
      <c r="AM26" s="168"/>
      <c r="AN26" s="168"/>
      <c r="AO26" s="168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69" t="s">
        <v>31</v>
      </c>
      <c r="M28" s="169"/>
      <c r="N28" s="169"/>
      <c r="O28" s="169"/>
      <c r="P28" s="169"/>
      <c r="W28" s="169" t="s">
        <v>32</v>
      </c>
      <c r="X28" s="169"/>
      <c r="Y28" s="169"/>
      <c r="Z28" s="169"/>
      <c r="AA28" s="169"/>
      <c r="AB28" s="169"/>
      <c r="AC28" s="169"/>
      <c r="AD28" s="169"/>
      <c r="AE28" s="169"/>
      <c r="AK28" s="169" t="s">
        <v>33</v>
      </c>
      <c r="AL28" s="169"/>
      <c r="AM28" s="169"/>
      <c r="AN28" s="169"/>
      <c r="AO28" s="169"/>
      <c r="AR28" s="25"/>
    </row>
    <row r="29" spans="2:52" s="2" customFormat="1" ht="14.45" customHeight="1">
      <c r="B29" s="29"/>
      <c r="D29" s="22" t="s">
        <v>34</v>
      </c>
      <c r="F29" s="30" t="s">
        <v>35</v>
      </c>
      <c r="L29" s="172">
        <v>0.2</v>
      </c>
      <c r="M29" s="171"/>
      <c r="N29" s="171"/>
      <c r="O29" s="171"/>
      <c r="P29" s="171"/>
      <c r="Q29" s="31"/>
      <c r="R29" s="31"/>
      <c r="S29" s="31"/>
      <c r="T29" s="31"/>
      <c r="U29" s="31"/>
      <c r="V29" s="31"/>
      <c r="W29" s="170">
        <f>ROUND(AZ94,2)</f>
        <v>0</v>
      </c>
      <c r="X29" s="171"/>
      <c r="Y29" s="171"/>
      <c r="Z29" s="171"/>
      <c r="AA29" s="171"/>
      <c r="AB29" s="171"/>
      <c r="AC29" s="171"/>
      <c r="AD29" s="171"/>
      <c r="AE29" s="171"/>
      <c r="AF29" s="31"/>
      <c r="AG29" s="31"/>
      <c r="AH29" s="31"/>
      <c r="AI29" s="31"/>
      <c r="AJ29" s="31"/>
      <c r="AK29" s="170">
        <f>ROUND(AV94,2)</f>
        <v>0</v>
      </c>
      <c r="AL29" s="171"/>
      <c r="AM29" s="171"/>
      <c r="AN29" s="171"/>
      <c r="AO29" s="171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44" s="2" customFormat="1" ht="14.45" customHeight="1">
      <c r="B30" s="29"/>
      <c r="F30" s="30" t="s">
        <v>36</v>
      </c>
      <c r="L30" s="175">
        <v>0.2</v>
      </c>
      <c r="M30" s="174"/>
      <c r="N30" s="174"/>
      <c r="O30" s="174"/>
      <c r="P30" s="174"/>
      <c r="W30" s="173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ROUND(AW94,2)</f>
        <v>0</v>
      </c>
      <c r="AL30" s="174"/>
      <c r="AM30" s="174"/>
      <c r="AN30" s="174"/>
      <c r="AO30" s="174"/>
      <c r="AR30" s="29"/>
    </row>
    <row r="31" spans="2:44" s="2" customFormat="1" ht="14.45" customHeight="1" hidden="1">
      <c r="B31" s="29"/>
      <c r="F31" s="22" t="s">
        <v>37</v>
      </c>
      <c r="L31" s="175">
        <v>0.2</v>
      </c>
      <c r="M31" s="174"/>
      <c r="N31" s="174"/>
      <c r="O31" s="174"/>
      <c r="P31" s="174"/>
      <c r="W31" s="173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29"/>
    </row>
    <row r="32" spans="2:44" s="2" customFormat="1" ht="14.45" customHeight="1" hidden="1">
      <c r="B32" s="29"/>
      <c r="F32" s="22" t="s">
        <v>38</v>
      </c>
      <c r="L32" s="175">
        <v>0.2</v>
      </c>
      <c r="M32" s="174"/>
      <c r="N32" s="174"/>
      <c r="O32" s="174"/>
      <c r="P32" s="174"/>
      <c r="W32" s="173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29"/>
    </row>
    <row r="33" spans="2:52" s="2" customFormat="1" ht="14.45" customHeight="1" hidden="1">
      <c r="B33" s="29"/>
      <c r="F33" s="30" t="s">
        <v>39</v>
      </c>
      <c r="L33" s="172">
        <v>0</v>
      </c>
      <c r="M33" s="171"/>
      <c r="N33" s="171"/>
      <c r="O33" s="171"/>
      <c r="P33" s="171"/>
      <c r="Q33" s="31"/>
      <c r="R33" s="31"/>
      <c r="S33" s="31"/>
      <c r="T33" s="31"/>
      <c r="U33" s="31"/>
      <c r="V33" s="31"/>
      <c r="W33" s="170">
        <f>ROUND(BD94,2)</f>
        <v>0</v>
      </c>
      <c r="X33" s="171"/>
      <c r="Y33" s="171"/>
      <c r="Z33" s="171"/>
      <c r="AA33" s="171"/>
      <c r="AB33" s="171"/>
      <c r="AC33" s="171"/>
      <c r="AD33" s="171"/>
      <c r="AE33" s="171"/>
      <c r="AF33" s="31"/>
      <c r="AG33" s="31"/>
      <c r="AH33" s="31"/>
      <c r="AI33" s="31"/>
      <c r="AJ33" s="31"/>
      <c r="AK33" s="170">
        <v>0</v>
      </c>
      <c r="AL33" s="171"/>
      <c r="AM33" s="171"/>
      <c r="AN33" s="171"/>
      <c r="AO33" s="171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200" t="s">
        <v>42</v>
      </c>
      <c r="Y35" s="201"/>
      <c r="Z35" s="201"/>
      <c r="AA35" s="201"/>
      <c r="AB35" s="201"/>
      <c r="AC35" s="35"/>
      <c r="AD35" s="35"/>
      <c r="AE35" s="35"/>
      <c r="AF35" s="35"/>
      <c r="AG35" s="35"/>
      <c r="AH35" s="35"/>
      <c r="AI35" s="35"/>
      <c r="AJ35" s="35"/>
      <c r="AK35" s="202">
        <f>SUM(AK26:AK33)</f>
        <v>0</v>
      </c>
      <c r="AL35" s="201"/>
      <c r="AM35" s="201"/>
      <c r="AN35" s="201"/>
      <c r="AO35" s="203"/>
      <c r="AP35" s="33"/>
      <c r="AQ35" s="33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9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45</v>
      </c>
      <c r="AI60" s="27"/>
      <c r="AJ60" s="27"/>
      <c r="AK60" s="27"/>
      <c r="AL60" s="27"/>
      <c r="AM60" s="39" t="s">
        <v>46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7" t="s">
        <v>47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48</v>
      </c>
      <c r="AI64" s="38"/>
      <c r="AJ64" s="38"/>
      <c r="AK64" s="38"/>
      <c r="AL64" s="38"/>
      <c r="AM64" s="38"/>
      <c r="AN64" s="38"/>
      <c r="AO64" s="38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9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45</v>
      </c>
      <c r="AI75" s="27"/>
      <c r="AJ75" s="27"/>
      <c r="AK75" s="27"/>
      <c r="AL75" s="27"/>
      <c r="AM75" s="39" t="s">
        <v>46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2:44" s="1" customFormat="1" ht="24.95" customHeight="1">
      <c r="B82" s="25"/>
      <c r="C82" s="17" t="s">
        <v>49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4"/>
      <c r="C84" s="22" t="s">
        <v>11</v>
      </c>
      <c r="L84" s="3" t="str">
        <f>K5</f>
        <v>salka</v>
      </c>
      <c r="AR84" s="44"/>
    </row>
    <row r="85" spans="2:44" s="4" customFormat="1" ht="36.95" customHeight="1">
      <c r="B85" s="45"/>
      <c r="C85" s="46" t="s">
        <v>13</v>
      </c>
      <c r="L85" s="191" t="str">
        <f>K6</f>
        <v>Salka - NOVOSTAVBA POLYFUNKĆNÉHO OBJEKTU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5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17</v>
      </c>
      <c r="L87" s="47" t="str">
        <f>IF(K8="","",K8)</f>
        <v xml:space="preserve"> </v>
      </c>
      <c r="AI87" s="22" t="s">
        <v>19</v>
      </c>
      <c r="AM87" s="193" t="str">
        <f>IF(AN8="","",AN8)</f>
        <v>5. 9. 2023</v>
      </c>
      <c r="AN87" s="193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21</v>
      </c>
      <c r="L89" s="3" t="str">
        <f>IF(E11="","",E11)</f>
        <v>Ipeľské kultúrne a turistické združenie,Ipolymenti</v>
      </c>
      <c r="AI89" s="22" t="s">
        <v>26</v>
      </c>
      <c r="AM89" s="194" t="str">
        <f>IF(E17="","",E17)</f>
        <v xml:space="preserve"> </v>
      </c>
      <c r="AN89" s="195"/>
      <c r="AO89" s="195"/>
      <c r="AP89" s="195"/>
      <c r="AR89" s="25"/>
      <c r="AS89" s="196" t="s">
        <v>50</v>
      </c>
      <c r="AT89" s="197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5"/>
      <c r="C90" s="22" t="s">
        <v>25</v>
      </c>
      <c r="L90" s="3" t="str">
        <f>IF(E14="","",E14)</f>
        <v xml:space="preserve"> </v>
      </c>
      <c r="AI90" s="22" t="s">
        <v>28</v>
      </c>
      <c r="AM90" s="194" t="str">
        <f>IF(E20="","",E20)</f>
        <v xml:space="preserve"> </v>
      </c>
      <c r="AN90" s="195"/>
      <c r="AO90" s="195"/>
      <c r="AP90" s="195"/>
      <c r="AR90" s="25"/>
      <c r="AS90" s="198"/>
      <c r="AT90" s="199"/>
      <c r="BD90" s="52"/>
    </row>
    <row r="91" spans="2:56" s="1" customFormat="1" ht="10.9" customHeight="1">
      <c r="B91" s="25"/>
      <c r="AR91" s="25"/>
      <c r="AS91" s="198"/>
      <c r="AT91" s="199"/>
      <c r="BD91" s="52"/>
    </row>
    <row r="92" spans="2:56" s="1" customFormat="1" ht="29.25" customHeight="1">
      <c r="B92" s="25"/>
      <c r="C92" s="179" t="s">
        <v>51</v>
      </c>
      <c r="D92" s="180"/>
      <c r="E92" s="180"/>
      <c r="F92" s="180"/>
      <c r="G92" s="180"/>
      <c r="H92" s="53"/>
      <c r="I92" s="181" t="s">
        <v>52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53</v>
      </c>
      <c r="AH92" s="180"/>
      <c r="AI92" s="180"/>
      <c r="AJ92" s="180"/>
      <c r="AK92" s="180"/>
      <c r="AL92" s="180"/>
      <c r="AM92" s="180"/>
      <c r="AN92" s="181" t="s">
        <v>54</v>
      </c>
      <c r="AO92" s="180"/>
      <c r="AP92" s="183"/>
      <c r="AQ92" s="54" t="s">
        <v>55</v>
      </c>
      <c r="AR92" s="25"/>
      <c r="AS92" s="55" t="s">
        <v>56</v>
      </c>
      <c r="AT92" s="56" t="s">
        <v>57</v>
      </c>
      <c r="AU92" s="56" t="s">
        <v>58</v>
      </c>
      <c r="AV92" s="56" t="s">
        <v>59</v>
      </c>
      <c r="AW92" s="56" t="s">
        <v>60</v>
      </c>
      <c r="AX92" s="56" t="s">
        <v>61</v>
      </c>
      <c r="AY92" s="56" t="s">
        <v>62</v>
      </c>
      <c r="AZ92" s="56" t="s">
        <v>63</v>
      </c>
      <c r="BA92" s="56" t="s">
        <v>64</v>
      </c>
      <c r="BB92" s="56" t="s">
        <v>65</v>
      </c>
      <c r="BC92" s="56" t="s">
        <v>66</v>
      </c>
      <c r="BD92" s="57" t="s">
        <v>67</v>
      </c>
    </row>
    <row r="93" spans="2:56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68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809.14228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69</v>
      </c>
      <c r="BT94" s="68" t="s">
        <v>70</v>
      </c>
      <c r="BU94" s="69" t="s">
        <v>71</v>
      </c>
      <c r="BV94" s="68" t="s">
        <v>72</v>
      </c>
      <c r="BW94" s="68" t="s">
        <v>4</v>
      </c>
      <c r="BX94" s="68" t="s">
        <v>73</v>
      </c>
      <c r="CL94" s="68" t="s">
        <v>1</v>
      </c>
    </row>
    <row r="95" spans="2:91" s="6" customFormat="1" ht="16.5" customHeight="1">
      <c r="B95" s="70"/>
      <c r="C95" s="71"/>
      <c r="D95" s="187" t="s">
        <v>74</v>
      </c>
      <c r="E95" s="187"/>
      <c r="F95" s="187"/>
      <c r="G95" s="187"/>
      <c r="H95" s="187"/>
      <c r="I95" s="72"/>
      <c r="J95" s="187" t="s">
        <v>75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6">
        <f>ROUND(SUM(AG96:AG97),2)</f>
        <v>0</v>
      </c>
      <c r="AH95" s="185"/>
      <c r="AI95" s="185"/>
      <c r="AJ95" s="185"/>
      <c r="AK95" s="185"/>
      <c r="AL95" s="185"/>
      <c r="AM95" s="185"/>
      <c r="AN95" s="184">
        <f>SUM(AG95,AT95)</f>
        <v>0</v>
      </c>
      <c r="AO95" s="185"/>
      <c r="AP95" s="185"/>
      <c r="AQ95" s="73" t="s">
        <v>76</v>
      </c>
      <c r="AR95" s="70"/>
      <c r="AS95" s="74">
        <f>ROUND(SUM(AS96:AS97),2)</f>
        <v>0</v>
      </c>
      <c r="AT95" s="75">
        <f>ROUND(SUM(AV95:AW95),2)</f>
        <v>0</v>
      </c>
      <c r="AU95" s="76">
        <f>ROUND(SUM(AU96:AU97),5)</f>
        <v>809.14228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ROUND(SUM(AZ96:AZ97),2)</f>
        <v>0</v>
      </c>
      <c r="BA95" s="75">
        <f>ROUND(SUM(BA96:BA97),2)</f>
        <v>0</v>
      </c>
      <c r="BB95" s="75">
        <f>ROUND(SUM(BB96:BB97),2)</f>
        <v>0</v>
      </c>
      <c r="BC95" s="75">
        <f>ROUND(SUM(BC96:BC97),2)</f>
        <v>0</v>
      </c>
      <c r="BD95" s="77">
        <f>ROUND(SUM(BD96:BD97),2)</f>
        <v>0</v>
      </c>
      <c r="BS95" s="78" t="s">
        <v>69</v>
      </c>
      <c r="BT95" s="78" t="s">
        <v>74</v>
      </c>
      <c r="BU95" s="78" t="s">
        <v>71</v>
      </c>
      <c r="BV95" s="78" t="s">
        <v>72</v>
      </c>
      <c r="BW95" s="78" t="s">
        <v>77</v>
      </c>
      <c r="BX95" s="78" t="s">
        <v>4</v>
      </c>
      <c r="CL95" s="78" t="s">
        <v>1</v>
      </c>
      <c r="CM95" s="78" t="s">
        <v>70</v>
      </c>
    </row>
    <row r="96" spans="1:90" s="3" customFormat="1" ht="16.5" customHeight="1">
      <c r="A96" s="79" t="s">
        <v>78</v>
      </c>
      <c r="B96" s="44"/>
      <c r="C96" s="9"/>
      <c r="D96" s="9"/>
      <c r="E96" s="178" t="s">
        <v>74</v>
      </c>
      <c r="F96" s="178"/>
      <c r="G96" s="178"/>
      <c r="H96" s="178"/>
      <c r="I96" s="178"/>
      <c r="J96" s="9"/>
      <c r="K96" s="178" t="s">
        <v>79</v>
      </c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6">
        <f>'1 - Stavebná časť'!J32</f>
        <v>0</v>
      </c>
      <c r="AH96" s="177"/>
      <c r="AI96" s="177"/>
      <c r="AJ96" s="177"/>
      <c r="AK96" s="177"/>
      <c r="AL96" s="177"/>
      <c r="AM96" s="177"/>
      <c r="AN96" s="176">
        <f>SUM(AG96,AT96)</f>
        <v>0</v>
      </c>
      <c r="AO96" s="177"/>
      <c r="AP96" s="177"/>
      <c r="AQ96" s="80" t="s">
        <v>80</v>
      </c>
      <c r="AR96" s="44"/>
      <c r="AS96" s="81">
        <v>0</v>
      </c>
      <c r="AT96" s="82">
        <f>ROUND(SUM(AV96:AW96),2)</f>
        <v>0</v>
      </c>
      <c r="AU96" s="83">
        <f>'1 - Stavebná časť'!P140</f>
        <v>809.142278</v>
      </c>
      <c r="AV96" s="82">
        <f>'1 - Stavebná časť'!J35</f>
        <v>0</v>
      </c>
      <c r="AW96" s="82">
        <f>'1 - Stavebná časť'!J36</f>
        <v>0</v>
      </c>
      <c r="AX96" s="82">
        <f>'1 - Stavebná časť'!J37</f>
        <v>0</v>
      </c>
      <c r="AY96" s="82">
        <f>'1 - Stavebná časť'!J38</f>
        <v>0</v>
      </c>
      <c r="AZ96" s="82">
        <f>'1 - Stavebná časť'!F35</f>
        <v>0</v>
      </c>
      <c r="BA96" s="82">
        <f>'1 - Stavebná časť'!F36</f>
        <v>0</v>
      </c>
      <c r="BB96" s="82">
        <f>'1 - Stavebná časť'!F37</f>
        <v>0</v>
      </c>
      <c r="BC96" s="82">
        <f>'1 - Stavebná časť'!F38</f>
        <v>0</v>
      </c>
      <c r="BD96" s="84">
        <f>'1 - Stavebná časť'!F39</f>
        <v>0</v>
      </c>
      <c r="BT96" s="20" t="s">
        <v>81</v>
      </c>
      <c r="BV96" s="20" t="s">
        <v>72</v>
      </c>
      <c r="BW96" s="20" t="s">
        <v>82</v>
      </c>
      <c r="BX96" s="20" t="s">
        <v>77</v>
      </c>
      <c r="CL96" s="20" t="s">
        <v>1</v>
      </c>
    </row>
    <row r="97" spans="1:90" s="3" customFormat="1" ht="16.5" customHeight="1">
      <c r="A97" s="79" t="s">
        <v>78</v>
      </c>
      <c r="B97" s="44"/>
      <c r="C97" s="9"/>
      <c r="D97" s="9"/>
      <c r="E97" s="178" t="s">
        <v>81</v>
      </c>
      <c r="F97" s="178"/>
      <c r="G97" s="178"/>
      <c r="H97" s="178"/>
      <c r="I97" s="178"/>
      <c r="J97" s="9"/>
      <c r="K97" s="178" t="s">
        <v>83</v>
      </c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6">
        <f>'2 - Elektroinštalácie'!J32</f>
        <v>0</v>
      </c>
      <c r="AH97" s="177"/>
      <c r="AI97" s="177"/>
      <c r="AJ97" s="177"/>
      <c r="AK97" s="177"/>
      <c r="AL97" s="177"/>
      <c r="AM97" s="177"/>
      <c r="AN97" s="176">
        <f>SUM(AG97,AT97)</f>
        <v>0</v>
      </c>
      <c r="AO97" s="177"/>
      <c r="AP97" s="177"/>
      <c r="AQ97" s="80" t="s">
        <v>80</v>
      </c>
      <c r="AR97" s="44"/>
      <c r="AS97" s="85">
        <v>0</v>
      </c>
      <c r="AT97" s="86">
        <f>ROUND(SUM(AV97:AW97),2)</f>
        <v>0</v>
      </c>
      <c r="AU97" s="87">
        <f>'2 - Elektroinštalácie'!P123</f>
        <v>0</v>
      </c>
      <c r="AV97" s="86">
        <f>'2 - Elektroinštalácie'!J35</f>
        <v>0</v>
      </c>
      <c r="AW97" s="86">
        <f>'2 - Elektroinštalácie'!J36</f>
        <v>0</v>
      </c>
      <c r="AX97" s="86">
        <f>'2 - Elektroinštalácie'!J37</f>
        <v>0</v>
      </c>
      <c r="AY97" s="86">
        <f>'2 - Elektroinštalácie'!J38</f>
        <v>0</v>
      </c>
      <c r="AZ97" s="86">
        <f>'2 - Elektroinštalácie'!F35</f>
        <v>0</v>
      </c>
      <c r="BA97" s="86">
        <f>'2 - Elektroinštalácie'!F36</f>
        <v>0</v>
      </c>
      <c r="BB97" s="86">
        <f>'2 - Elektroinštalácie'!F37</f>
        <v>0</v>
      </c>
      <c r="BC97" s="86">
        <f>'2 - Elektroinštalácie'!F38</f>
        <v>0</v>
      </c>
      <c r="BD97" s="88">
        <f>'2 - Elektroinštalácie'!F39</f>
        <v>0</v>
      </c>
      <c r="BT97" s="20" t="s">
        <v>81</v>
      </c>
      <c r="BV97" s="20" t="s">
        <v>72</v>
      </c>
      <c r="BW97" s="20" t="s">
        <v>84</v>
      </c>
      <c r="BX97" s="20" t="s">
        <v>77</v>
      </c>
      <c r="CL97" s="20" t="s">
        <v>1</v>
      </c>
    </row>
    <row r="98" spans="2:44" s="1" customFormat="1" ht="30" customHeight="1">
      <c r="B98" s="25"/>
      <c r="AR98" s="25"/>
    </row>
    <row r="99" spans="2:44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5"/>
    </row>
  </sheetData>
  <mergeCells count="48"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1 - Stavebná časť'!C2" display="/"/>
    <hyperlink ref="A97" location="'2 - Elektroinštaláci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0"/>
  <sheetViews>
    <sheetView showGridLines="0" workbookViewId="0" topLeftCell="A125">
      <selection activeCell="I143" sqref="I143:I28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3" t="s">
        <v>82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5" customHeight="1">
      <c r="B4" s="16"/>
      <c r="D4" s="17" t="s">
        <v>85</v>
      </c>
      <c r="L4" s="16"/>
      <c r="M4" s="89" t="s">
        <v>9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5" t="str">
        <f>'Rekapitulácia stavby'!K6</f>
        <v>Salka - NOVOSTAVBA POLYFUNKĆNÉHO OBJEKTU</v>
      </c>
      <c r="F7" s="206"/>
      <c r="G7" s="206"/>
      <c r="H7" s="206"/>
      <c r="L7" s="16"/>
    </row>
    <row r="8" spans="2:12" ht="12" customHeight="1">
      <c r="B8" s="16"/>
      <c r="D8" s="22" t="s">
        <v>86</v>
      </c>
      <c r="L8" s="16"/>
    </row>
    <row r="9" spans="2:12" s="1" customFormat="1" ht="16.5" customHeight="1">
      <c r="B9" s="25"/>
      <c r="E9" s="205" t="s">
        <v>87</v>
      </c>
      <c r="F9" s="204"/>
      <c r="G9" s="204"/>
      <c r="H9" s="204"/>
      <c r="L9" s="25"/>
    </row>
    <row r="10" spans="2:12" s="1" customFormat="1" ht="12" customHeight="1">
      <c r="B10" s="25"/>
      <c r="D10" s="22" t="s">
        <v>88</v>
      </c>
      <c r="L10" s="25"/>
    </row>
    <row r="11" spans="2:12" s="1" customFormat="1" ht="16.5" customHeight="1">
      <c r="B11" s="25"/>
      <c r="E11" s="191" t="s">
        <v>89</v>
      </c>
      <c r="F11" s="204"/>
      <c r="G11" s="204"/>
      <c r="H11" s="204"/>
      <c r="L11" s="25"/>
    </row>
    <row r="12" spans="2:12" s="1" customFormat="1" ht="12">
      <c r="B12" s="25"/>
      <c r="L12" s="25"/>
    </row>
    <row r="13" spans="2:12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12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 t="str">
        <f>'Rekapitulácia stavby'!AN8</f>
        <v>5. 9. 2023</v>
      </c>
      <c r="L14" s="25"/>
    </row>
    <row r="15" spans="2:12" s="1" customFormat="1" ht="10.9" customHeight="1">
      <c r="B15" s="25"/>
      <c r="L15" s="25"/>
    </row>
    <row r="16" spans="2:12" s="1" customFormat="1" ht="12" customHeight="1">
      <c r="B16" s="25"/>
      <c r="D16" s="22" t="s">
        <v>21</v>
      </c>
      <c r="I16" s="22" t="s">
        <v>22</v>
      </c>
      <c r="J16" s="20" t="s">
        <v>1</v>
      </c>
      <c r="L16" s="25"/>
    </row>
    <row r="17" spans="2:12" s="1" customFormat="1" ht="18" customHeight="1">
      <c r="B17" s="25"/>
      <c r="E17" s="20" t="s">
        <v>23</v>
      </c>
      <c r="I17" s="22" t="s">
        <v>24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25</v>
      </c>
      <c r="I19" s="22" t="s">
        <v>22</v>
      </c>
      <c r="J19" s="20" t="str">
        <f>'Rekapitulácia stavby'!AN13</f>
        <v/>
      </c>
      <c r="L19" s="25"/>
    </row>
    <row r="20" spans="2:12" s="1" customFormat="1" ht="18" customHeight="1">
      <c r="B20" s="25"/>
      <c r="E20" s="163" t="str">
        <f>'Rekapitulácia stavby'!E14</f>
        <v xml:space="preserve"> </v>
      </c>
      <c r="F20" s="163"/>
      <c r="G20" s="163"/>
      <c r="H20" s="163"/>
      <c r="I20" s="22" t="s">
        <v>24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22</v>
      </c>
      <c r="J22" s="20" t="str">
        <f>IF('Rekapitulácia stavby'!AN16="","",'Rekapitulácia stavby'!AN16)</f>
        <v/>
      </c>
      <c r="L22" s="25"/>
    </row>
    <row r="23" spans="2:12" s="1" customFormat="1" ht="18" customHeight="1">
      <c r="B23" s="25"/>
      <c r="E23" s="20" t="str">
        <f>IF('Rekapitulácia stavby'!E17="","",'Rekapitulácia stavby'!E17)</f>
        <v xml:space="preserve"> </v>
      </c>
      <c r="I23" s="22" t="s">
        <v>24</v>
      </c>
      <c r="J23" s="20" t="str">
        <f>IF('Rekapitulácia stavby'!AN17="","",'Rekapitulácia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28</v>
      </c>
      <c r="I25" s="22" t="s">
        <v>22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 xml:space="preserve"> </v>
      </c>
      <c r="I26" s="22" t="s">
        <v>24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29</v>
      </c>
      <c r="L28" s="25"/>
    </row>
    <row r="29" spans="2:12" s="7" customFormat="1" ht="16.5" customHeight="1">
      <c r="B29" s="90"/>
      <c r="E29" s="166" t="s">
        <v>1</v>
      </c>
      <c r="F29" s="166"/>
      <c r="G29" s="166"/>
      <c r="H29" s="166"/>
      <c r="L29" s="90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91" t="s">
        <v>30</v>
      </c>
      <c r="J32" s="62">
        <f>ROUND(J140,2)</f>
        <v>0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32</v>
      </c>
      <c r="I34" s="28" t="s">
        <v>31</v>
      </c>
      <c r="J34" s="28" t="s">
        <v>33</v>
      </c>
      <c r="L34" s="25"/>
    </row>
    <row r="35" spans="2:12" s="1" customFormat="1" ht="14.45" customHeight="1">
      <c r="B35" s="25"/>
      <c r="D35" s="51" t="s">
        <v>34</v>
      </c>
      <c r="E35" s="30" t="s">
        <v>35</v>
      </c>
      <c r="F35" s="92">
        <f>ROUND((SUM(BE140:BE289)),2)</f>
        <v>0</v>
      </c>
      <c r="G35" s="93"/>
      <c r="H35" s="93"/>
      <c r="I35" s="94">
        <v>0.2</v>
      </c>
      <c r="J35" s="92">
        <f>ROUND(((SUM(BE140:BE289))*I35),2)</f>
        <v>0</v>
      </c>
      <c r="L35" s="25"/>
    </row>
    <row r="36" spans="2:12" s="1" customFormat="1" ht="14.45" customHeight="1">
      <c r="B36" s="25"/>
      <c r="E36" s="30" t="s">
        <v>36</v>
      </c>
      <c r="F36" s="82">
        <f>ROUND((SUM(BF140:BF289)),2)</f>
        <v>0</v>
      </c>
      <c r="I36" s="95">
        <v>0.2</v>
      </c>
      <c r="J36" s="82">
        <f>ROUND(((SUM(BF140:BF289))*I36),2)</f>
        <v>0</v>
      </c>
      <c r="L36" s="25"/>
    </row>
    <row r="37" spans="2:12" s="1" customFormat="1" ht="14.45" customHeight="1" hidden="1">
      <c r="B37" s="25"/>
      <c r="E37" s="22" t="s">
        <v>37</v>
      </c>
      <c r="F37" s="82">
        <f>ROUND((SUM(BG140:BG289)),2)</f>
        <v>0</v>
      </c>
      <c r="I37" s="95">
        <v>0.2</v>
      </c>
      <c r="J37" s="82">
        <f>0</f>
        <v>0</v>
      </c>
      <c r="L37" s="25"/>
    </row>
    <row r="38" spans="2:12" s="1" customFormat="1" ht="14.45" customHeight="1" hidden="1">
      <c r="B38" s="25"/>
      <c r="E38" s="22" t="s">
        <v>38</v>
      </c>
      <c r="F38" s="82">
        <f>ROUND((SUM(BH140:BH289)),2)</f>
        <v>0</v>
      </c>
      <c r="I38" s="95">
        <v>0.2</v>
      </c>
      <c r="J38" s="82">
        <f>0</f>
        <v>0</v>
      </c>
      <c r="L38" s="25"/>
    </row>
    <row r="39" spans="2:12" s="1" customFormat="1" ht="14.45" customHeight="1" hidden="1">
      <c r="B39" s="25"/>
      <c r="E39" s="30" t="s">
        <v>39</v>
      </c>
      <c r="F39" s="92">
        <f>ROUND((SUM(BI140:BI289)),2)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6"/>
      <c r="D41" s="97" t="s">
        <v>40</v>
      </c>
      <c r="E41" s="53"/>
      <c r="F41" s="53"/>
      <c r="G41" s="98" t="s">
        <v>41</v>
      </c>
      <c r="H41" s="99" t="s">
        <v>42</v>
      </c>
      <c r="I41" s="53"/>
      <c r="J41" s="100">
        <f>SUM(J32:J39)</f>
        <v>0</v>
      </c>
      <c r="K41" s="101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9" t="s">
        <v>45</v>
      </c>
      <c r="E61" s="27"/>
      <c r="F61" s="102" t="s">
        <v>46</v>
      </c>
      <c r="G61" s="39" t="s">
        <v>45</v>
      </c>
      <c r="H61" s="27"/>
      <c r="I61" s="27"/>
      <c r="J61" s="103" t="s">
        <v>46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9" t="s">
        <v>45</v>
      </c>
      <c r="E76" s="27"/>
      <c r="F76" s="102" t="s">
        <v>46</v>
      </c>
      <c r="G76" s="39" t="s">
        <v>45</v>
      </c>
      <c r="H76" s="27"/>
      <c r="I76" s="27"/>
      <c r="J76" s="103" t="s">
        <v>46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90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5" t="str">
        <f>E7</f>
        <v>Salka - NOVOSTAVBA POLYFUNKĆNÉHO OBJEKTU</v>
      </c>
      <c r="F85" s="206"/>
      <c r="G85" s="206"/>
      <c r="H85" s="206"/>
      <c r="L85" s="25"/>
    </row>
    <row r="86" spans="2:12" ht="12" customHeight="1">
      <c r="B86" s="16"/>
      <c r="C86" s="22" t="s">
        <v>86</v>
      </c>
      <c r="L86" s="16"/>
    </row>
    <row r="87" spans="2:12" s="1" customFormat="1" ht="16.5" customHeight="1">
      <c r="B87" s="25"/>
      <c r="E87" s="205" t="s">
        <v>87</v>
      </c>
      <c r="F87" s="204"/>
      <c r="G87" s="204"/>
      <c r="H87" s="204"/>
      <c r="L87" s="25"/>
    </row>
    <row r="88" spans="2:12" s="1" customFormat="1" ht="12" customHeight="1">
      <c r="B88" s="25"/>
      <c r="C88" s="22" t="s">
        <v>88</v>
      </c>
      <c r="L88" s="25"/>
    </row>
    <row r="89" spans="2:12" s="1" customFormat="1" ht="16.5" customHeight="1">
      <c r="B89" s="25"/>
      <c r="E89" s="191" t="str">
        <f>E11</f>
        <v>1 - Stavebná časť</v>
      </c>
      <c r="F89" s="204"/>
      <c r="G89" s="204"/>
      <c r="H89" s="204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 xml:space="preserve"> </v>
      </c>
      <c r="I91" s="22" t="s">
        <v>19</v>
      </c>
      <c r="J91" s="48" t="str">
        <f>IF(J14="","",J14)</f>
        <v>5. 9. 2023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21</v>
      </c>
      <c r="F93" s="20" t="str">
        <f>E17</f>
        <v>Ipeľské kultúrne a turistické združenie,Ipolymenti</v>
      </c>
      <c r="I93" s="22" t="s">
        <v>26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25</v>
      </c>
      <c r="F94" s="20" t="str">
        <f>IF(E20="","",E20)</f>
        <v xml:space="preserve"> </v>
      </c>
      <c r="I94" s="22" t="s">
        <v>28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4" t="s">
        <v>91</v>
      </c>
      <c r="D96" s="96"/>
      <c r="E96" s="96"/>
      <c r="F96" s="96"/>
      <c r="G96" s="96"/>
      <c r="H96" s="96"/>
      <c r="I96" s="96"/>
      <c r="J96" s="105" t="s">
        <v>92</v>
      </c>
      <c r="K96" s="96"/>
      <c r="L96" s="25"/>
    </row>
    <row r="97" spans="2:12" s="1" customFormat="1" ht="10.35" customHeight="1">
      <c r="B97" s="25"/>
      <c r="L97" s="25"/>
    </row>
    <row r="98" spans="2:47" s="1" customFormat="1" ht="22.9" customHeight="1">
      <c r="B98" s="25"/>
      <c r="C98" s="106" t="s">
        <v>93</v>
      </c>
      <c r="J98" s="62">
        <f>J140</f>
        <v>0</v>
      </c>
      <c r="L98" s="25"/>
      <c r="AU98" s="13" t="s">
        <v>94</v>
      </c>
    </row>
    <row r="99" spans="2:12" s="8" customFormat="1" ht="24.95" customHeight="1">
      <c r="B99" s="107"/>
      <c r="D99" s="108" t="s">
        <v>95</v>
      </c>
      <c r="E99" s="109"/>
      <c r="F99" s="109"/>
      <c r="G99" s="109"/>
      <c r="H99" s="109"/>
      <c r="I99" s="109"/>
      <c r="J99" s="110">
        <f>J141</f>
        <v>0</v>
      </c>
      <c r="L99" s="107"/>
    </row>
    <row r="100" spans="2:12" s="9" customFormat="1" ht="19.9" customHeight="1">
      <c r="B100" s="111"/>
      <c r="D100" s="112" t="s">
        <v>96</v>
      </c>
      <c r="E100" s="113"/>
      <c r="F100" s="113"/>
      <c r="G100" s="113"/>
      <c r="H100" s="113"/>
      <c r="I100" s="113"/>
      <c r="J100" s="114">
        <f>J142</f>
        <v>0</v>
      </c>
      <c r="L100" s="111"/>
    </row>
    <row r="101" spans="2:12" s="9" customFormat="1" ht="19.9" customHeight="1">
      <c r="B101" s="111"/>
      <c r="D101" s="112" t="s">
        <v>97</v>
      </c>
      <c r="E101" s="113"/>
      <c r="F101" s="113"/>
      <c r="G101" s="113"/>
      <c r="H101" s="113"/>
      <c r="I101" s="113"/>
      <c r="J101" s="114">
        <f>J144</f>
        <v>0</v>
      </c>
      <c r="L101" s="111"/>
    </row>
    <row r="102" spans="2:12" s="9" customFormat="1" ht="19.9" customHeight="1">
      <c r="B102" s="111"/>
      <c r="D102" s="112" t="s">
        <v>98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9" customFormat="1" ht="19.9" customHeight="1">
      <c r="B103" s="111"/>
      <c r="D103" s="112" t="s">
        <v>99</v>
      </c>
      <c r="E103" s="113"/>
      <c r="F103" s="113"/>
      <c r="G103" s="113"/>
      <c r="H103" s="113"/>
      <c r="I103" s="113"/>
      <c r="J103" s="114">
        <f>J151</f>
        <v>0</v>
      </c>
      <c r="L103" s="111"/>
    </row>
    <row r="104" spans="2:12" s="8" customFormat="1" ht="24.95" customHeight="1">
      <c r="B104" s="107"/>
      <c r="D104" s="108" t="s">
        <v>100</v>
      </c>
      <c r="E104" s="109"/>
      <c r="F104" s="109"/>
      <c r="G104" s="109"/>
      <c r="H104" s="109"/>
      <c r="I104" s="109"/>
      <c r="J104" s="110">
        <f>J153</f>
        <v>0</v>
      </c>
      <c r="L104" s="107"/>
    </row>
    <row r="105" spans="2:12" s="8" customFormat="1" ht="24.95" customHeight="1">
      <c r="B105" s="107"/>
      <c r="D105" s="108" t="s">
        <v>101</v>
      </c>
      <c r="E105" s="109"/>
      <c r="F105" s="109"/>
      <c r="G105" s="109"/>
      <c r="H105" s="109"/>
      <c r="I105" s="109"/>
      <c r="J105" s="110">
        <f>J155</f>
        <v>0</v>
      </c>
      <c r="L105" s="107"/>
    </row>
    <row r="106" spans="2:12" s="9" customFormat="1" ht="19.9" customHeight="1">
      <c r="B106" s="111"/>
      <c r="D106" s="112" t="s">
        <v>102</v>
      </c>
      <c r="E106" s="113"/>
      <c r="F106" s="113"/>
      <c r="G106" s="113"/>
      <c r="H106" s="113"/>
      <c r="I106" s="113"/>
      <c r="J106" s="114">
        <f>J156</f>
        <v>0</v>
      </c>
      <c r="L106" s="111"/>
    </row>
    <row r="107" spans="2:12" s="9" customFormat="1" ht="19.9" customHeight="1">
      <c r="B107" s="111"/>
      <c r="D107" s="112" t="s">
        <v>103</v>
      </c>
      <c r="E107" s="113"/>
      <c r="F107" s="113"/>
      <c r="G107" s="113"/>
      <c r="H107" s="113"/>
      <c r="I107" s="113"/>
      <c r="J107" s="114">
        <f>J164</f>
        <v>0</v>
      </c>
      <c r="L107" s="111"/>
    </row>
    <row r="108" spans="2:12" s="9" customFormat="1" ht="19.9" customHeight="1">
      <c r="B108" s="111"/>
      <c r="D108" s="112" t="s">
        <v>104</v>
      </c>
      <c r="E108" s="113"/>
      <c r="F108" s="113"/>
      <c r="G108" s="113"/>
      <c r="H108" s="113"/>
      <c r="I108" s="113"/>
      <c r="J108" s="114">
        <f>J178</f>
        <v>0</v>
      </c>
      <c r="L108" s="111"/>
    </row>
    <row r="109" spans="2:12" s="9" customFormat="1" ht="19.9" customHeight="1">
      <c r="B109" s="111"/>
      <c r="D109" s="112" t="s">
        <v>105</v>
      </c>
      <c r="E109" s="113"/>
      <c r="F109" s="113"/>
      <c r="G109" s="113"/>
      <c r="H109" s="113"/>
      <c r="I109" s="113"/>
      <c r="J109" s="114">
        <f>J192</f>
        <v>0</v>
      </c>
      <c r="L109" s="111"/>
    </row>
    <row r="110" spans="2:12" s="9" customFormat="1" ht="19.9" customHeight="1">
      <c r="B110" s="111"/>
      <c r="D110" s="112" t="s">
        <v>106</v>
      </c>
      <c r="E110" s="113"/>
      <c r="F110" s="113"/>
      <c r="G110" s="113"/>
      <c r="H110" s="113"/>
      <c r="I110" s="113"/>
      <c r="J110" s="114">
        <f>J204</f>
        <v>0</v>
      </c>
      <c r="L110" s="111"/>
    </row>
    <row r="111" spans="2:12" s="9" customFormat="1" ht="19.9" customHeight="1">
      <c r="B111" s="111"/>
      <c r="D111" s="112" t="s">
        <v>107</v>
      </c>
      <c r="E111" s="113"/>
      <c r="F111" s="113"/>
      <c r="G111" s="113"/>
      <c r="H111" s="113"/>
      <c r="I111" s="113"/>
      <c r="J111" s="114">
        <f>J228</f>
        <v>0</v>
      </c>
      <c r="L111" s="111"/>
    </row>
    <row r="112" spans="2:12" s="9" customFormat="1" ht="19.9" customHeight="1">
      <c r="B112" s="111"/>
      <c r="D112" s="112" t="s">
        <v>108</v>
      </c>
      <c r="E112" s="113"/>
      <c r="F112" s="113"/>
      <c r="G112" s="113"/>
      <c r="H112" s="113"/>
      <c r="I112" s="113"/>
      <c r="J112" s="114">
        <f>J237</f>
        <v>0</v>
      </c>
      <c r="L112" s="111"/>
    </row>
    <row r="113" spans="2:12" s="9" customFormat="1" ht="19.9" customHeight="1">
      <c r="B113" s="111"/>
      <c r="D113" s="112" t="s">
        <v>109</v>
      </c>
      <c r="E113" s="113"/>
      <c r="F113" s="113"/>
      <c r="G113" s="113"/>
      <c r="H113" s="113"/>
      <c r="I113" s="113"/>
      <c r="J113" s="114">
        <f>J248</f>
        <v>0</v>
      </c>
      <c r="L113" s="111"/>
    </row>
    <row r="114" spans="2:12" s="9" customFormat="1" ht="19.9" customHeight="1">
      <c r="B114" s="111"/>
      <c r="D114" s="112" t="s">
        <v>110</v>
      </c>
      <c r="E114" s="113"/>
      <c r="F114" s="113"/>
      <c r="G114" s="113"/>
      <c r="H114" s="113"/>
      <c r="I114" s="113"/>
      <c r="J114" s="114">
        <f>J259</f>
        <v>0</v>
      </c>
      <c r="L114" s="111"/>
    </row>
    <row r="115" spans="2:12" s="9" customFormat="1" ht="19.9" customHeight="1">
      <c r="B115" s="111"/>
      <c r="D115" s="112" t="s">
        <v>111</v>
      </c>
      <c r="E115" s="113"/>
      <c r="F115" s="113"/>
      <c r="G115" s="113"/>
      <c r="H115" s="113"/>
      <c r="I115" s="113"/>
      <c r="J115" s="114">
        <f>J267</f>
        <v>0</v>
      </c>
      <c r="L115" s="111"/>
    </row>
    <row r="116" spans="2:12" s="9" customFormat="1" ht="19.9" customHeight="1">
      <c r="B116" s="111"/>
      <c r="D116" s="112" t="s">
        <v>112</v>
      </c>
      <c r="E116" s="113"/>
      <c r="F116" s="113"/>
      <c r="G116" s="113"/>
      <c r="H116" s="113"/>
      <c r="I116" s="113"/>
      <c r="J116" s="114">
        <f>J278</f>
        <v>0</v>
      </c>
      <c r="L116" s="111"/>
    </row>
    <row r="117" spans="2:12" s="9" customFormat="1" ht="19.9" customHeight="1">
      <c r="B117" s="111"/>
      <c r="D117" s="112" t="s">
        <v>113</v>
      </c>
      <c r="E117" s="113"/>
      <c r="F117" s="113"/>
      <c r="G117" s="113"/>
      <c r="H117" s="113"/>
      <c r="I117" s="113"/>
      <c r="J117" s="114">
        <f>J282</f>
        <v>0</v>
      </c>
      <c r="L117" s="111"/>
    </row>
    <row r="118" spans="2:12" s="9" customFormat="1" ht="19.9" customHeight="1">
      <c r="B118" s="111"/>
      <c r="D118" s="112" t="s">
        <v>114</v>
      </c>
      <c r="E118" s="113"/>
      <c r="F118" s="113"/>
      <c r="G118" s="113"/>
      <c r="H118" s="113"/>
      <c r="I118" s="113"/>
      <c r="J118" s="114">
        <f>J286</f>
        <v>0</v>
      </c>
      <c r="L118" s="111"/>
    </row>
    <row r="119" spans="2:12" s="1" customFormat="1" ht="21.75" customHeight="1">
      <c r="B119" s="25"/>
      <c r="L119" s="25"/>
    </row>
    <row r="120" spans="2:12" s="1" customFormat="1" ht="6.95" customHeight="1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25"/>
    </row>
    <row r="124" spans="2:12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25"/>
    </row>
    <row r="125" spans="2:12" s="1" customFormat="1" ht="24.95" customHeight="1">
      <c r="B125" s="25"/>
      <c r="C125" s="17" t="s">
        <v>115</v>
      </c>
      <c r="L125" s="25"/>
    </row>
    <row r="126" spans="2:12" s="1" customFormat="1" ht="6.95" customHeight="1">
      <c r="B126" s="25"/>
      <c r="L126" s="25"/>
    </row>
    <row r="127" spans="2:12" s="1" customFormat="1" ht="12" customHeight="1">
      <c r="B127" s="25"/>
      <c r="C127" s="22" t="s">
        <v>13</v>
      </c>
      <c r="L127" s="25"/>
    </row>
    <row r="128" spans="2:12" s="1" customFormat="1" ht="16.5" customHeight="1">
      <c r="B128" s="25"/>
      <c r="E128" s="205" t="str">
        <f>E7</f>
        <v>Salka - NOVOSTAVBA POLYFUNKĆNÉHO OBJEKTU</v>
      </c>
      <c r="F128" s="206"/>
      <c r="G128" s="206"/>
      <c r="H128" s="206"/>
      <c r="L128" s="25"/>
    </row>
    <row r="129" spans="2:12" ht="12" customHeight="1">
      <c r="B129" s="16"/>
      <c r="C129" s="22" t="s">
        <v>86</v>
      </c>
      <c r="L129" s="16"/>
    </row>
    <row r="130" spans="2:12" s="1" customFormat="1" ht="16.5" customHeight="1">
      <c r="B130" s="25"/>
      <c r="E130" s="205" t="s">
        <v>87</v>
      </c>
      <c r="F130" s="204"/>
      <c r="G130" s="204"/>
      <c r="H130" s="204"/>
      <c r="L130" s="25"/>
    </row>
    <row r="131" spans="2:12" s="1" customFormat="1" ht="12" customHeight="1">
      <c r="B131" s="25"/>
      <c r="C131" s="22" t="s">
        <v>88</v>
      </c>
      <c r="L131" s="25"/>
    </row>
    <row r="132" spans="2:12" s="1" customFormat="1" ht="16.5" customHeight="1">
      <c r="B132" s="25"/>
      <c r="E132" s="191" t="str">
        <f>E11</f>
        <v>1 - Stavebná časť</v>
      </c>
      <c r="F132" s="204"/>
      <c r="G132" s="204"/>
      <c r="H132" s="204"/>
      <c r="L132" s="25"/>
    </row>
    <row r="133" spans="2:12" s="1" customFormat="1" ht="6.95" customHeight="1">
      <c r="B133" s="25"/>
      <c r="L133" s="25"/>
    </row>
    <row r="134" spans="2:12" s="1" customFormat="1" ht="12" customHeight="1">
      <c r="B134" s="25"/>
      <c r="C134" s="22" t="s">
        <v>17</v>
      </c>
      <c r="F134" s="20" t="str">
        <f>F14</f>
        <v xml:space="preserve"> </v>
      </c>
      <c r="I134" s="22" t="s">
        <v>19</v>
      </c>
      <c r="J134" s="48" t="str">
        <f>IF(J14="","",J14)</f>
        <v>5. 9. 2023</v>
      </c>
      <c r="L134" s="25"/>
    </row>
    <row r="135" spans="2:12" s="1" customFormat="1" ht="6.95" customHeight="1">
      <c r="B135" s="25"/>
      <c r="L135" s="25"/>
    </row>
    <row r="136" spans="2:12" s="1" customFormat="1" ht="15.2" customHeight="1">
      <c r="B136" s="25"/>
      <c r="C136" s="22" t="s">
        <v>21</v>
      </c>
      <c r="F136" s="20" t="str">
        <f>E17</f>
        <v>Ipeľské kultúrne a turistické združenie,Ipolymenti</v>
      </c>
      <c r="I136" s="22" t="s">
        <v>26</v>
      </c>
      <c r="J136" s="23" t="str">
        <f>E23</f>
        <v xml:space="preserve"> </v>
      </c>
      <c r="L136" s="25"/>
    </row>
    <row r="137" spans="2:12" s="1" customFormat="1" ht="15.2" customHeight="1">
      <c r="B137" s="25"/>
      <c r="C137" s="22" t="s">
        <v>25</v>
      </c>
      <c r="F137" s="20" t="str">
        <f>IF(E20="","",E20)</f>
        <v xml:space="preserve"> </v>
      </c>
      <c r="I137" s="22" t="s">
        <v>28</v>
      </c>
      <c r="J137" s="23" t="str">
        <f>E26</f>
        <v xml:space="preserve"> </v>
      </c>
      <c r="L137" s="25"/>
    </row>
    <row r="138" spans="2:12" s="1" customFormat="1" ht="10.35" customHeight="1">
      <c r="B138" s="25"/>
      <c r="L138" s="25"/>
    </row>
    <row r="139" spans="2:20" s="10" customFormat="1" ht="29.25" customHeight="1">
      <c r="B139" s="115"/>
      <c r="C139" s="116" t="s">
        <v>116</v>
      </c>
      <c r="D139" s="117" t="s">
        <v>55</v>
      </c>
      <c r="E139" s="117" t="s">
        <v>51</v>
      </c>
      <c r="F139" s="117" t="s">
        <v>52</v>
      </c>
      <c r="G139" s="117" t="s">
        <v>117</v>
      </c>
      <c r="H139" s="117" t="s">
        <v>118</v>
      </c>
      <c r="I139" s="117" t="s">
        <v>119</v>
      </c>
      <c r="J139" s="118" t="s">
        <v>92</v>
      </c>
      <c r="K139" s="119" t="s">
        <v>120</v>
      </c>
      <c r="L139" s="115"/>
      <c r="M139" s="55" t="s">
        <v>1</v>
      </c>
      <c r="N139" s="56" t="s">
        <v>34</v>
      </c>
      <c r="O139" s="56" t="s">
        <v>121</v>
      </c>
      <c r="P139" s="56" t="s">
        <v>122</v>
      </c>
      <c r="Q139" s="56" t="s">
        <v>123</v>
      </c>
      <c r="R139" s="56" t="s">
        <v>124</v>
      </c>
      <c r="S139" s="56" t="s">
        <v>125</v>
      </c>
      <c r="T139" s="57" t="s">
        <v>126</v>
      </c>
    </row>
    <row r="140" spans="2:63" s="1" customFormat="1" ht="22.9" customHeight="1">
      <c r="B140" s="25"/>
      <c r="C140" s="60" t="s">
        <v>93</v>
      </c>
      <c r="J140" s="120">
        <f>BK140</f>
        <v>0</v>
      </c>
      <c r="L140" s="25"/>
      <c r="M140" s="58"/>
      <c r="N140" s="49"/>
      <c r="O140" s="49"/>
      <c r="P140" s="121">
        <f>P141+P153+P155</f>
        <v>809.142278</v>
      </c>
      <c r="Q140" s="49"/>
      <c r="R140" s="121">
        <f>R141+R153+R155</f>
        <v>33.374002000000004</v>
      </c>
      <c r="S140" s="49"/>
      <c r="T140" s="122">
        <f>T141+T153+T155</f>
        <v>0</v>
      </c>
      <c r="AT140" s="13" t="s">
        <v>69</v>
      </c>
      <c r="AU140" s="13" t="s">
        <v>94</v>
      </c>
      <c r="BK140" s="123">
        <f>BK141+BK153+BK155</f>
        <v>0</v>
      </c>
    </row>
    <row r="141" spans="2:63" s="11" customFormat="1" ht="25.9" customHeight="1">
      <c r="B141" s="124"/>
      <c r="D141" s="125" t="s">
        <v>69</v>
      </c>
      <c r="E141" s="126" t="s">
        <v>127</v>
      </c>
      <c r="F141" s="126" t="s">
        <v>128</v>
      </c>
      <c r="J141" s="127">
        <f>BK141</f>
        <v>0</v>
      </c>
      <c r="L141" s="124"/>
      <c r="M141" s="128"/>
      <c r="P141" s="129">
        <f>P142+P144+P148+P151</f>
        <v>135.20964999999998</v>
      </c>
      <c r="R141" s="129">
        <f>R142+R144+R148+R151</f>
        <v>17.365141500000004</v>
      </c>
      <c r="T141" s="130">
        <f>T142+T144+T148+T151</f>
        <v>0</v>
      </c>
      <c r="AR141" s="125" t="s">
        <v>74</v>
      </c>
      <c r="AT141" s="131" t="s">
        <v>69</v>
      </c>
      <c r="AU141" s="131" t="s">
        <v>70</v>
      </c>
      <c r="AY141" s="125" t="s">
        <v>129</v>
      </c>
      <c r="BK141" s="132">
        <f>BK142+BK144+BK148+BK151</f>
        <v>0</v>
      </c>
    </row>
    <row r="142" spans="2:63" s="11" customFormat="1" ht="22.9" customHeight="1">
      <c r="B142" s="124"/>
      <c r="D142" s="125" t="s">
        <v>69</v>
      </c>
      <c r="E142" s="133" t="s">
        <v>130</v>
      </c>
      <c r="F142" s="133" t="s">
        <v>131</v>
      </c>
      <c r="J142" s="134">
        <f>BK142</f>
        <v>0</v>
      </c>
      <c r="L142" s="124"/>
      <c r="M142" s="128"/>
      <c r="P142" s="129">
        <f>P143</f>
        <v>2.838</v>
      </c>
      <c r="R142" s="129">
        <f>R143</f>
        <v>0.44544</v>
      </c>
      <c r="T142" s="130">
        <f>T143</f>
        <v>0</v>
      </c>
      <c r="AR142" s="125" t="s">
        <v>74</v>
      </c>
      <c r="AT142" s="131" t="s">
        <v>69</v>
      </c>
      <c r="AU142" s="131" t="s">
        <v>74</v>
      </c>
      <c r="AY142" s="125" t="s">
        <v>129</v>
      </c>
      <c r="BK142" s="132">
        <f>BK143</f>
        <v>0</v>
      </c>
    </row>
    <row r="143" spans="2:65" s="1" customFormat="1" ht="37.9" customHeight="1">
      <c r="B143" s="135"/>
      <c r="C143" s="136" t="s">
        <v>74</v>
      </c>
      <c r="D143" s="136" t="s">
        <v>132</v>
      </c>
      <c r="E143" s="137" t="s">
        <v>133</v>
      </c>
      <c r="F143" s="138" t="s">
        <v>134</v>
      </c>
      <c r="G143" s="139" t="s">
        <v>135</v>
      </c>
      <c r="H143" s="140">
        <v>6</v>
      </c>
      <c r="I143" s="141"/>
      <c r="J143" s="141">
        <f>ROUND(I143*H143,2)</f>
        <v>0</v>
      </c>
      <c r="K143" s="142"/>
      <c r="L143" s="25"/>
      <c r="M143" s="143" t="s">
        <v>1</v>
      </c>
      <c r="N143" s="144" t="s">
        <v>36</v>
      </c>
      <c r="O143" s="145">
        <v>0.473</v>
      </c>
      <c r="P143" s="145">
        <f>O143*H143</f>
        <v>2.838</v>
      </c>
      <c r="Q143" s="145">
        <v>0.07424</v>
      </c>
      <c r="R143" s="145">
        <f>Q143*H143</f>
        <v>0.44544</v>
      </c>
      <c r="S143" s="145">
        <v>0</v>
      </c>
      <c r="T143" s="146">
        <f>S143*H143</f>
        <v>0</v>
      </c>
      <c r="AR143" s="147" t="s">
        <v>136</v>
      </c>
      <c r="AT143" s="147" t="s">
        <v>132</v>
      </c>
      <c r="AU143" s="147" t="s">
        <v>81</v>
      </c>
      <c r="AY143" s="13" t="s">
        <v>129</v>
      </c>
      <c r="BE143" s="148">
        <f>IF(N143="základná",J143,0)</f>
        <v>0</v>
      </c>
      <c r="BF143" s="148">
        <f>IF(N143="znížená",J143,0)</f>
        <v>0</v>
      </c>
      <c r="BG143" s="148">
        <f>IF(N143="zákl. prenesená",J143,0)</f>
        <v>0</v>
      </c>
      <c r="BH143" s="148">
        <f>IF(N143="zníž. prenesená",J143,0)</f>
        <v>0</v>
      </c>
      <c r="BI143" s="148">
        <f>IF(N143="nulová",J143,0)</f>
        <v>0</v>
      </c>
      <c r="BJ143" s="13" t="s">
        <v>81</v>
      </c>
      <c r="BK143" s="148">
        <f>ROUND(I143*H143,2)</f>
        <v>0</v>
      </c>
      <c r="BL143" s="13" t="s">
        <v>136</v>
      </c>
      <c r="BM143" s="147" t="s">
        <v>137</v>
      </c>
    </row>
    <row r="144" spans="2:63" s="11" customFormat="1" ht="22.9" customHeight="1">
      <c r="B144" s="124"/>
      <c r="D144" s="125" t="s">
        <v>69</v>
      </c>
      <c r="E144" s="133" t="s">
        <v>138</v>
      </c>
      <c r="F144" s="133" t="s">
        <v>139</v>
      </c>
      <c r="J144" s="134">
        <f>BK144</f>
        <v>0</v>
      </c>
      <c r="L144" s="124"/>
      <c r="M144" s="128"/>
      <c r="P144" s="129">
        <f>SUM(P145:P147)</f>
        <v>116.77788</v>
      </c>
      <c r="R144" s="129">
        <f>SUM(R145:R147)</f>
        <v>16.919701500000002</v>
      </c>
      <c r="T144" s="130">
        <f>SUM(T145:T147)</f>
        <v>0</v>
      </c>
      <c r="AR144" s="125" t="s">
        <v>74</v>
      </c>
      <c r="AT144" s="131" t="s">
        <v>69</v>
      </c>
      <c r="AU144" s="131" t="s">
        <v>74</v>
      </c>
      <c r="AY144" s="125" t="s">
        <v>129</v>
      </c>
      <c r="BK144" s="132">
        <f>SUM(BK145:BK147)</f>
        <v>0</v>
      </c>
    </row>
    <row r="145" spans="2:65" s="1" customFormat="1" ht="16.5" customHeight="1">
      <c r="B145" s="135"/>
      <c r="C145" s="136" t="s">
        <v>81</v>
      </c>
      <c r="D145" s="136" t="s">
        <v>132</v>
      </c>
      <c r="E145" s="137" t="s">
        <v>140</v>
      </c>
      <c r="F145" s="138" t="s">
        <v>141</v>
      </c>
      <c r="G145" s="139" t="s">
        <v>135</v>
      </c>
      <c r="H145" s="140">
        <v>97.09</v>
      </c>
      <c r="I145" s="141"/>
      <c r="J145" s="141">
        <f>ROUND(I145*H145,2)</f>
        <v>0</v>
      </c>
      <c r="K145" s="142"/>
      <c r="L145" s="25"/>
      <c r="M145" s="143" t="s">
        <v>1</v>
      </c>
      <c r="N145" s="144" t="s">
        <v>36</v>
      </c>
      <c r="O145" s="145">
        <v>0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136</v>
      </c>
      <c r="AT145" s="147" t="s">
        <v>132</v>
      </c>
      <c r="AU145" s="147" t="s">
        <v>81</v>
      </c>
      <c r="AY145" s="13" t="s">
        <v>129</v>
      </c>
      <c r="BE145" s="148">
        <f>IF(N145="základná",J145,0)</f>
        <v>0</v>
      </c>
      <c r="BF145" s="148">
        <f>IF(N145="znížená",J145,0)</f>
        <v>0</v>
      </c>
      <c r="BG145" s="148">
        <f>IF(N145="zákl. prenesená",J145,0)</f>
        <v>0</v>
      </c>
      <c r="BH145" s="148">
        <f>IF(N145="zníž. prenesená",J145,0)</f>
        <v>0</v>
      </c>
      <c r="BI145" s="148">
        <f>IF(N145="nulová",J145,0)</f>
        <v>0</v>
      </c>
      <c r="BJ145" s="13" t="s">
        <v>81</v>
      </c>
      <c r="BK145" s="148">
        <f>ROUND(I145*H145,2)</f>
        <v>0</v>
      </c>
      <c r="BL145" s="13" t="s">
        <v>136</v>
      </c>
      <c r="BM145" s="147" t="s">
        <v>142</v>
      </c>
    </row>
    <row r="146" spans="2:65" s="1" customFormat="1" ht="24.2" customHeight="1">
      <c r="B146" s="135"/>
      <c r="C146" s="136" t="s">
        <v>130</v>
      </c>
      <c r="D146" s="136" t="s">
        <v>132</v>
      </c>
      <c r="E146" s="137" t="s">
        <v>143</v>
      </c>
      <c r="F146" s="138" t="s">
        <v>144</v>
      </c>
      <c r="G146" s="139" t="s">
        <v>135</v>
      </c>
      <c r="H146" s="140">
        <v>248.97</v>
      </c>
      <c r="I146" s="141"/>
      <c r="J146" s="141">
        <f>ROUND(I146*H146,2)</f>
        <v>0</v>
      </c>
      <c r="K146" s="142"/>
      <c r="L146" s="25"/>
      <c r="M146" s="143" t="s">
        <v>1</v>
      </c>
      <c r="N146" s="144" t="s">
        <v>36</v>
      </c>
      <c r="O146" s="145">
        <v>0.14</v>
      </c>
      <c r="P146" s="145">
        <f>O146*H146</f>
        <v>34.8558</v>
      </c>
      <c r="Q146" s="145">
        <v>0.00215</v>
      </c>
      <c r="R146" s="145">
        <f>Q146*H146</f>
        <v>0.5352855</v>
      </c>
      <c r="S146" s="145">
        <v>0</v>
      </c>
      <c r="T146" s="146">
        <f>S146*H146</f>
        <v>0</v>
      </c>
      <c r="AR146" s="147" t="s">
        <v>136</v>
      </c>
      <c r="AT146" s="147" t="s">
        <v>132</v>
      </c>
      <c r="AU146" s="147" t="s">
        <v>81</v>
      </c>
      <c r="AY146" s="13" t="s">
        <v>129</v>
      </c>
      <c r="BE146" s="148">
        <f>IF(N146="základná",J146,0)</f>
        <v>0</v>
      </c>
      <c r="BF146" s="148">
        <f>IF(N146="znížená",J146,0)</f>
        <v>0</v>
      </c>
      <c r="BG146" s="148">
        <f>IF(N146="zákl. prenesená",J146,0)</f>
        <v>0</v>
      </c>
      <c r="BH146" s="148">
        <f>IF(N146="zníž. prenesená",J146,0)</f>
        <v>0</v>
      </c>
      <c r="BI146" s="148">
        <f>IF(N146="nulová",J146,0)</f>
        <v>0</v>
      </c>
      <c r="BJ146" s="13" t="s">
        <v>81</v>
      </c>
      <c r="BK146" s="148">
        <f>ROUND(I146*H146,2)</f>
        <v>0</v>
      </c>
      <c r="BL146" s="13" t="s">
        <v>136</v>
      </c>
      <c r="BM146" s="147" t="s">
        <v>145</v>
      </c>
    </row>
    <row r="147" spans="2:65" s="1" customFormat="1" ht="21.75" customHeight="1">
      <c r="B147" s="135"/>
      <c r="C147" s="136" t="s">
        <v>136</v>
      </c>
      <c r="D147" s="136" t="s">
        <v>132</v>
      </c>
      <c r="E147" s="137" t="s">
        <v>146</v>
      </c>
      <c r="F147" s="138" t="s">
        <v>147</v>
      </c>
      <c r="G147" s="139" t="s">
        <v>135</v>
      </c>
      <c r="H147" s="140">
        <v>132.56</v>
      </c>
      <c r="I147" s="141"/>
      <c r="J147" s="141">
        <f>ROUND(I147*H147,2)</f>
        <v>0</v>
      </c>
      <c r="K147" s="142"/>
      <c r="L147" s="25"/>
      <c r="M147" s="143" t="s">
        <v>1</v>
      </c>
      <c r="N147" s="144" t="s">
        <v>36</v>
      </c>
      <c r="O147" s="145">
        <v>0.618</v>
      </c>
      <c r="P147" s="145">
        <f>O147*H147</f>
        <v>81.92208</v>
      </c>
      <c r="Q147" s="145">
        <v>0.1236</v>
      </c>
      <c r="R147" s="145">
        <f>Q147*H147</f>
        <v>16.384416</v>
      </c>
      <c r="S147" s="145">
        <v>0</v>
      </c>
      <c r="T147" s="146">
        <f>S147*H147</f>
        <v>0</v>
      </c>
      <c r="AR147" s="147" t="s">
        <v>136</v>
      </c>
      <c r="AT147" s="147" t="s">
        <v>132</v>
      </c>
      <c r="AU147" s="147" t="s">
        <v>81</v>
      </c>
      <c r="AY147" s="13" t="s">
        <v>129</v>
      </c>
      <c r="BE147" s="148">
        <f>IF(N147="základná",J147,0)</f>
        <v>0</v>
      </c>
      <c r="BF147" s="148">
        <f>IF(N147="znížená",J147,0)</f>
        <v>0</v>
      </c>
      <c r="BG147" s="148">
        <f>IF(N147="zákl. prenesená",J147,0)</f>
        <v>0</v>
      </c>
      <c r="BH147" s="148">
        <f>IF(N147="zníž. prenesená",J147,0)</f>
        <v>0</v>
      </c>
      <c r="BI147" s="148">
        <f>IF(N147="nulová",J147,0)</f>
        <v>0</v>
      </c>
      <c r="BJ147" s="13" t="s">
        <v>81</v>
      </c>
      <c r="BK147" s="148">
        <f>ROUND(I147*H147,2)</f>
        <v>0</v>
      </c>
      <c r="BL147" s="13" t="s">
        <v>136</v>
      </c>
      <c r="BM147" s="147" t="s">
        <v>148</v>
      </c>
    </row>
    <row r="148" spans="2:63" s="11" customFormat="1" ht="22.9" customHeight="1">
      <c r="B148" s="124"/>
      <c r="D148" s="125" t="s">
        <v>69</v>
      </c>
      <c r="E148" s="133" t="s">
        <v>149</v>
      </c>
      <c r="F148" s="133" t="s">
        <v>150</v>
      </c>
      <c r="J148" s="134">
        <f>BK148</f>
        <v>0</v>
      </c>
      <c r="L148" s="124"/>
      <c r="M148" s="128"/>
      <c r="P148" s="129">
        <f>SUM(P149:P150)</f>
        <v>0</v>
      </c>
      <c r="R148" s="129">
        <f>SUM(R149:R150)</f>
        <v>0</v>
      </c>
      <c r="T148" s="130">
        <f>SUM(T149:T150)</f>
        <v>0</v>
      </c>
      <c r="AR148" s="125" t="s">
        <v>74</v>
      </c>
      <c r="AT148" s="131" t="s">
        <v>69</v>
      </c>
      <c r="AU148" s="131" t="s">
        <v>74</v>
      </c>
      <c r="AY148" s="125" t="s">
        <v>129</v>
      </c>
      <c r="BK148" s="132">
        <f>SUM(BK149:BK150)</f>
        <v>0</v>
      </c>
    </row>
    <row r="149" spans="2:65" s="1" customFormat="1" ht="24.2" customHeight="1">
      <c r="B149" s="135"/>
      <c r="C149" s="136" t="s">
        <v>151</v>
      </c>
      <c r="D149" s="136" t="s">
        <v>132</v>
      </c>
      <c r="E149" s="137" t="s">
        <v>152</v>
      </c>
      <c r="F149" s="138" t="s">
        <v>153</v>
      </c>
      <c r="G149" s="139" t="s">
        <v>135</v>
      </c>
      <c r="H149" s="140">
        <v>132.56</v>
      </c>
      <c r="I149" s="141"/>
      <c r="J149" s="141">
        <f>ROUND(I149*H149,2)</f>
        <v>0</v>
      </c>
      <c r="K149" s="142"/>
      <c r="L149" s="25"/>
      <c r="M149" s="143" t="s">
        <v>1</v>
      </c>
      <c r="N149" s="144" t="s">
        <v>36</v>
      </c>
      <c r="O149" s="145">
        <v>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136</v>
      </c>
      <c r="AT149" s="147" t="s">
        <v>132</v>
      </c>
      <c r="AU149" s="147" t="s">
        <v>81</v>
      </c>
      <c r="AY149" s="13" t="s">
        <v>129</v>
      </c>
      <c r="BE149" s="148">
        <f>IF(N149="základná",J149,0)</f>
        <v>0</v>
      </c>
      <c r="BF149" s="148">
        <f>IF(N149="znížená",J149,0)</f>
        <v>0</v>
      </c>
      <c r="BG149" s="148">
        <f>IF(N149="zákl. prenesená",J149,0)</f>
        <v>0</v>
      </c>
      <c r="BH149" s="148">
        <f>IF(N149="zníž. prenesená",J149,0)</f>
        <v>0</v>
      </c>
      <c r="BI149" s="148">
        <f>IF(N149="nulová",J149,0)</f>
        <v>0</v>
      </c>
      <c r="BJ149" s="13" t="s">
        <v>81</v>
      </c>
      <c r="BK149" s="148">
        <f>ROUND(I149*H149,2)</f>
        <v>0</v>
      </c>
      <c r="BL149" s="13" t="s">
        <v>136</v>
      </c>
      <c r="BM149" s="147" t="s">
        <v>154</v>
      </c>
    </row>
    <row r="150" spans="2:65" s="1" customFormat="1" ht="16.5" customHeight="1">
      <c r="B150" s="135"/>
      <c r="C150" s="136" t="s">
        <v>138</v>
      </c>
      <c r="D150" s="136" t="s">
        <v>132</v>
      </c>
      <c r="E150" s="137" t="s">
        <v>155</v>
      </c>
      <c r="F150" s="138" t="s">
        <v>156</v>
      </c>
      <c r="G150" s="139" t="s">
        <v>135</v>
      </c>
      <c r="H150" s="140">
        <v>132.56</v>
      </c>
      <c r="I150" s="141"/>
      <c r="J150" s="141">
        <f>ROUND(I150*H150,2)</f>
        <v>0</v>
      </c>
      <c r="K150" s="142"/>
      <c r="L150" s="25"/>
      <c r="M150" s="143" t="s">
        <v>1</v>
      </c>
      <c r="N150" s="144" t="s">
        <v>36</v>
      </c>
      <c r="O150" s="145">
        <v>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136</v>
      </c>
      <c r="AT150" s="147" t="s">
        <v>132</v>
      </c>
      <c r="AU150" s="147" t="s">
        <v>81</v>
      </c>
      <c r="AY150" s="13" t="s">
        <v>129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3" t="s">
        <v>81</v>
      </c>
      <c r="BK150" s="148">
        <f>ROUND(I150*H150,2)</f>
        <v>0</v>
      </c>
      <c r="BL150" s="13" t="s">
        <v>136</v>
      </c>
      <c r="BM150" s="147" t="s">
        <v>157</v>
      </c>
    </row>
    <row r="151" spans="2:63" s="11" customFormat="1" ht="22.9" customHeight="1">
      <c r="B151" s="124"/>
      <c r="D151" s="125" t="s">
        <v>69</v>
      </c>
      <c r="E151" s="133" t="s">
        <v>158</v>
      </c>
      <c r="F151" s="133" t="s">
        <v>159</v>
      </c>
      <c r="J151" s="134">
        <f>BK151</f>
        <v>0</v>
      </c>
      <c r="L151" s="124"/>
      <c r="M151" s="128"/>
      <c r="P151" s="129">
        <f>P152</f>
        <v>15.59377</v>
      </c>
      <c r="R151" s="129">
        <f>R152</f>
        <v>0</v>
      </c>
      <c r="T151" s="130">
        <f>T152</f>
        <v>0</v>
      </c>
      <c r="AR151" s="125" t="s">
        <v>74</v>
      </c>
      <c r="AT151" s="131" t="s">
        <v>69</v>
      </c>
      <c r="AU151" s="131" t="s">
        <v>74</v>
      </c>
      <c r="AY151" s="125" t="s">
        <v>129</v>
      </c>
      <c r="BK151" s="132">
        <f>BK152</f>
        <v>0</v>
      </c>
    </row>
    <row r="152" spans="2:65" s="1" customFormat="1" ht="24.2" customHeight="1">
      <c r="B152" s="135"/>
      <c r="C152" s="136" t="s">
        <v>160</v>
      </c>
      <c r="D152" s="136" t="s">
        <v>132</v>
      </c>
      <c r="E152" s="137" t="s">
        <v>161</v>
      </c>
      <c r="F152" s="138" t="s">
        <v>162</v>
      </c>
      <c r="G152" s="139" t="s">
        <v>163</v>
      </c>
      <c r="H152" s="140">
        <v>17.365</v>
      </c>
      <c r="I152" s="141"/>
      <c r="J152" s="141">
        <f>ROUND(I152*H152,2)</f>
        <v>0</v>
      </c>
      <c r="K152" s="142"/>
      <c r="L152" s="25"/>
      <c r="M152" s="143" t="s">
        <v>1</v>
      </c>
      <c r="N152" s="144" t="s">
        <v>36</v>
      </c>
      <c r="O152" s="145">
        <v>0.898</v>
      </c>
      <c r="P152" s="145">
        <f>O152*H152</f>
        <v>15.59377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136</v>
      </c>
      <c r="AT152" s="147" t="s">
        <v>132</v>
      </c>
      <c r="AU152" s="147" t="s">
        <v>81</v>
      </c>
      <c r="AY152" s="13" t="s">
        <v>129</v>
      </c>
      <c r="BE152" s="148">
        <f>IF(N152="základná",J152,0)</f>
        <v>0</v>
      </c>
      <c r="BF152" s="148">
        <f>IF(N152="znížená",J152,0)</f>
        <v>0</v>
      </c>
      <c r="BG152" s="148">
        <f>IF(N152="zákl. prenesená",J152,0)</f>
        <v>0</v>
      </c>
      <c r="BH152" s="148">
        <f>IF(N152="zníž. prenesená",J152,0)</f>
        <v>0</v>
      </c>
      <c r="BI152" s="148">
        <f>IF(N152="nulová",J152,0)</f>
        <v>0</v>
      </c>
      <c r="BJ152" s="13" t="s">
        <v>81</v>
      </c>
      <c r="BK152" s="148">
        <f>ROUND(I152*H152,2)</f>
        <v>0</v>
      </c>
      <c r="BL152" s="13" t="s">
        <v>136</v>
      </c>
      <c r="BM152" s="147" t="s">
        <v>164</v>
      </c>
    </row>
    <row r="153" spans="2:63" s="11" customFormat="1" ht="25.9" customHeight="1">
      <c r="B153" s="124"/>
      <c r="D153" s="125" t="s">
        <v>69</v>
      </c>
      <c r="E153" s="126" t="s">
        <v>165</v>
      </c>
      <c r="F153" s="126" t="s">
        <v>166</v>
      </c>
      <c r="J153" s="127">
        <f>BK153</f>
        <v>0</v>
      </c>
      <c r="L153" s="124"/>
      <c r="M153" s="128"/>
      <c r="P153" s="129">
        <f>P154</f>
        <v>0</v>
      </c>
      <c r="R153" s="129">
        <f>R154</f>
        <v>0</v>
      </c>
      <c r="T153" s="130">
        <f>T154</f>
        <v>0</v>
      </c>
      <c r="AR153" s="125" t="s">
        <v>74</v>
      </c>
      <c r="AT153" s="131" t="s">
        <v>69</v>
      </c>
      <c r="AU153" s="131" t="s">
        <v>70</v>
      </c>
      <c r="AY153" s="125" t="s">
        <v>129</v>
      </c>
      <c r="BK153" s="132">
        <f>BK154</f>
        <v>0</v>
      </c>
    </row>
    <row r="154" spans="2:65" s="1" customFormat="1" ht="24.2" customHeight="1">
      <c r="B154" s="135"/>
      <c r="C154" s="136" t="s">
        <v>167</v>
      </c>
      <c r="D154" s="136" t="s">
        <v>132</v>
      </c>
      <c r="E154" s="137" t="s">
        <v>168</v>
      </c>
      <c r="F154" s="138" t="s">
        <v>169</v>
      </c>
      <c r="G154" s="139" t="s">
        <v>170</v>
      </c>
      <c r="H154" s="140">
        <v>5</v>
      </c>
      <c r="I154" s="141"/>
      <c r="J154" s="141">
        <f>ROUND(I154*H154,2)</f>
        <v>0</v>
      </c>
      <c r="K154" s="142"/>
      <c r="L154" s="25"/>
      <c r="M154" s="143" t="s">
        <v>1</v>
      </c>
      <c r="N154" s="144" t="s">
        <v>36</v>
      </c>
      <c r="O154" s="145">
        <v>0</v>
      </c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47" t="s">
        <v>136</v>
      </c>
      <c r="AT154" s="147" t="s">
        <v>132</v>
      </c>
      <c r="AU154" s="147" t="s">
        <v>74</v>
      </c>
      <c r="AY154" s="13" t="s">
        <v>129</v>
      </c>
      <c r="BE154" s="148">
        <f>IF(N154="základná",J154,0)</f>
        <v>0</v>
      </c>
      <c r="BF154" s="148">
        <f>IF(N154="znížená",J154,0)</f>
        <v>0</v>
      </c>
      <c r="BG154" s="148">
        <f>IF(N154="zákl. prenesená",J154,0)</f>
        <v>0</v>
      </c>
      <c r="BH154" s="148">
        <f>IF(N154="zníž. prenesená",J154,0)</f>
        <v>0</v>
      </c>
      <c r="BI154" s="148">
        <f>IF(N154="nulová",J154,0)</f>
        <v>0</v>
      </c>
      <c r="BJ154" s="13" t="s">
        <v>81</v>
      </c>
      <c r="BK154" s="148">
        <f>ROUND(I154*H154,2)</f>
        <v>0</v>
      </c>
      <c r="BL154" s="13" t="s">
        <v>136</v>
      </c>
      <c r="BM154" s="147" t="s">
        <v>171</v>
      </c>
    </row>
    <row r="155" spans="2:63" s="11" customFormat="1" ht="25.9" customHeight="1">
      <c r="B155" s="124"/>
      <c r="D155" s="125" t="s">
        <v>69</v>
      </c>
      <c r="E155" s="126" t="s">
        <v>172</v>
      </c>
      <c r="F155" s="126" t="s">
        <v>173</v>
      </c>
      <c r="J155" s="127">
        <f>BK155</f>
        <v>0</v>
      </c>
      <c r="L155" s="124"/>
      <c r="M155" s="128"/>
      <c r="P155" s="129">
        <f>P156+P164+P178+P192+P204+P228+P237+P248+P259+P267+P278+P282+P286</f>
        <v>673.932628</v>
      </c>
      <c r="R155" s="129">
        <f>R156+R164+R178+R192+R204+R228+R237+R248+R259+R267+R278+R282+R286</f>
        <v>16.0088605</v>
      </c>
      <c r="T155" s="130">
        <f>T156+T164+T178+T192+T204+T228+T237+T248+T259+T267+T278+T282+T286</f>
        <v>0</v>
      </c>
      <c r="AR155" s="125" t="s">
        <v>81</v>
      </c>
      <c r="AT155" s="131" t="s">
        <v>69</v>
      </c>
      <c r="AU155" s="131" t="s">
        <v>70</v>
      </c>
      <c r="AY155" s="125" t="s">
        <v>129</v>
      </c>
      <c r="BK155" s="132">
        <f>BK156+BK164+BK178+BK192+BK204+BK228+BK237+BK248+BK259+BK267+BK278+BK282+BK286</f>
        <v>0</v>
      </c>
    </row>
    <row r="156" spans="2:63" s="11" customFormat="1" ht="22.9" customHeight="1">
      <c r="B156" s="124"/>
      <c r="D156" s="125" t="s">
        <v>69</v>
      </c>
      <c r="E156" s="133" t="s">
        <v>174</v>
      </c>
      <c r="F156" s="133" t="s">
        <v>175</v>
      </c>
      <c r="J156" s="134">
        <f>BK156</f>
        <v>0</v>
      </c>
      <c r="L156" s="124"/>
      <c r="M156" s="128"/>
      <c r="P156" s="129">
        <f>SUM(P157:P163)</f>
        <v>0</v>
      </c>
      <c r="R156" s="129">
        <f>SUM(R157:R163)</f>
        <v>0</v>
      </c>
      <c r="T156" s="130">
        <f>SUM(T157:T163)</f>
        <v>0</v>
      </c>
      <c r="AR156" s="125" t="s">
        <v>81</v>
      </c>
      <c r="AT156" s="131" t="s">
        <v>69</v>
      </c>
      <c r="AU156" s="131" t="s">
        <v>74</v>
      </c>
      <c r="AY156" s="125" t="s">
        <v>129</v>
      </c>
      <c r="BK156" s="132">
        <f>SUM(BK157:BK163)</f>
        <v>0</v>
      </c>
    </row>
    <row r="157" spans="2:65" s="1" customFormat="1" ht="24.2" customHeight="1">
      <c r="B157" s="135"/>
      <c r="C157" s="136" t="s">
        <v>149</v>
      </c>
      <c r="D157" s="136" t="s">
        <v>132</v>
      </c>
      <c r="E157" s="137" t="s">
        <v>176</v>
      </c>
      <c r="F157" s="138" t="s">
        <v>177</v>
      </c>
      <c r="G157" s="139" t="s">
        <v>135</v>
      </c>
      <c r="H157" s="140">
        <v>132.33</v>
      </c>
      <c r="I157" s="141"/>
      <c r="J157" s="141">
        <f aca="true" t="shared" si="0" ref="J157:J163">ROUND(I157*H157,2)</f>
        <v>0</v>
      </c>
      <c r="K157" s="142"/>
      <c r="L157" s="25"/>
      <c r="M157" s="143" t="s">
        <v>1</v>
      </c>
      <c r="N157" s="144" t="s">
        <v>36</v>
      </c>
      <c r="O157" s="145">
        <v>0</v>
      </c>
      <c r="P157" s="145">
        <f aca="true" t="shared" si="1" ref="P157:P163">O157*H157</f>
        <v>0</v>
      </c>
      <c r="Q157" s="145">
        <v>0</v>
      </c>
      <c r="R157" s="145">
        <f aca="true" t="shared" si="2" ref="R157:R163">Q157*H157</f>
        <v>0</v>
      </c>
      <c r="S157" s="145">
        <v>0</v>
      </c>
      <c r="T157" s="146">
        <f aca="true" t="shared" si="3" ref="T157:T163">S157*H157</f>
        <v>0</v>
      </c>
      <c r="AR157" s="147" t="s">
        <v>178</v>
      </c>
      <c r="AT157" s="147" t="s">
        <v>132</v>
      </c>
      <c r="AU157" s="147" t="s">
        <v>81</v>
      </c>
      <c r="AY157" s="13" t="s">
        <v>129</v>
      </c>
      <c r="BE157" s="148">
        <f aca="true" t="shared" si="4" ref="BE157:BE163">IF(N157="základná",J157,0)</f>
        <v>0</v>
      </c>
      <c r="BF157" s="148">
        <f aca="true" t="shared" si="5" ref="BF157:BF163">IF(N157="znížená",J157,0)</f>
        <v>0</v>
      </c>
      <c r="BG157" s="148">
        <f aca="true" t="shared" si="6" ref="BG157:BG163">IF(N157="zákl. prenesená",J157,0)</f>
        <v>0</v>
      </c>
      <c r="BH157" s="148">
        <f aca="true" t="shared" si="7" ref="BH157:BH163">IF(N157="zníž. prenesená",J157,0)</f>
        <v>0</v>
      </c>
      <c r="BI157" s="148">
        <f aca="true" t="shared" si="8" ref="BI157:BI163">IF(N157="nulová",J157,0)</f>
        <v>0</v>
      </c>
      <c r="BJ157" s="13" t="s">
        <v>81</v>
      </c>
      <c r="BK157" s="148">
        <f aca="true" t="shared" si="9" ref="BK157:BK163">ROUND(I157*H157,2)</f>
        <v>0</v>
      </c>
      <c r="BL157" s="13" t="s">
        <v>178</v>
      </c>
      <c r="BM157" s="147" t="s">
        <v>179</v>
      </c>
    </row>
    <row r="158" spans="2:65" s="1" customFormat="1" ht="16.5" customHeight="1">
      <c r="B158" s="135"/>
      <c r="C158" s="149" t="s">
        <v>180</v>
      </c>
      <c r="D158" s="149" t="s">
        <v>181</v>
      </c>
      <c r="E158" s="150" t="s">
        <v>182</v>
      </c>
      <c r="F158" s="151" t="s">
        <v>183</v>
      </c>
      <c r="G158" s="152" t="s">
        <v>163</v>
      </c>
      <c r="H158" s="153">
        <v>0.08</v>
      </c>
      <c r="I158" s="154"/>
      <c r="J158" s="154">
        <f t="shared" si="0"/>
        <v>0</v>
      </c>
      <c r="K158" s="155"/>
      <c r="L158" s="156"/>
      <c r="M158" s="157" t="s">
        <v>1</v>
      </c>
      <c r="N158" s="158" t="s">
        <v>36</v>
      </c>
      <c r="O158" s="145">
        <v>0</v>
      </c>
      <c r="P158" s="145">
        <f t="shared" si="1"/>
        <v>0</v>
      </c>
      <c r="Q158" s="145">
        <v>0</v>
      </c>
      <c r="R158" s="145">
        <f t="shared" si="2"/>
        <v>0</v>
      </c>
      <c r="S158" s="145">
        <v>0</v>
      </c>
      <c r="T158" s="146">
        <f t="shared" si="3"/>
        <v>0</v>
      </c>
      <c r="AR158" s="147" t="s">
        <v>184</v>
      </c>
      <c r="AT158" s="147" t="s">
        <v>181</v>
      </c>
      <c r="AU158" s="147" t="s">
        <v>81</v>
      </c>
      <c r="AY158" s="13" t="s">
        <v>129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13" t="s">
        <v>81</v>
      </c>
      <c r="BK158" s="148">
        <f t="shared" si="9"/>
        <v>0</v>
      </c>
      <c r="BL158" s="13" t="s">
        <v>178</v>
      </c>
      <c r="BM158" s="147" t="s">
        <v>185</v>
      </c>
    </row>
    <row r="159" spans="2:65" s="1" customFormat="1" ht="37.9" customHeight="1">
      <c r="B159" s="135"/>
      <c r="C159" s="136" t="s">
        <v>186</v>
      </c>
      <c r="D159" s="136" t="s">
        <v>132</v>
      </c>
      <c r="E159" s="137" t="s">
        <v>187</v>
      </c>
      <c r="F159" s="138" t="s">
        <v>188</v>
      </c>
      <c r="G159" s="139" t="s">
        <v>135</v>
      </c>
      <c r="H159" s="140">
        <v>43.95</v>
      </c>
      <c r="I159" s="141"/>
      <c r="J159" s="141">
        <f t="shared" si="0"/>
        <v>0</v>
      </c>
      <c r="K159" s="142"/>
      <c r="L159" s="25"/>
      <c r="M159" s="143" t="s">
        <v>1</v>
      </c>
      <c r="N159" s="144" t="s">
        <v>36</v>
      </c>
      <c r="O159" s="145">
        <v>0</v>
      </c>
      <c r="P159" s="145">
        <f t="shared" si="1"/>
        <v>0</v>
      </c>
      <c r="Q159" s="145">
        <v>0</v>
      </c>
      <c r="R159" s="145">
        <f t="shared" si="2"/>
        <v>0</v>
      </c>
      <c r="S159" s="145">
        <v>0</v>
      </c>
      <c r="T159" s="146">
        <f t="shared" si="3"/>
        <v>0</v>
      </c>
      <c r="AR159" s="147" t="s">
        <v>178</v>
      </c>
      <c r="AT159" s="147" t="s">
        <v>132</v>
      </c>
      <c r="AU159" s="147" t="s">
        <v>81</v>
      </c>
      <c r="AY159" s="13" t="s">
        <v>129</v>
      </c>
      <c r="BE159" s="148">
        <f t="shared" si="4"/>
        <v>0</v>
      </c>
      <c r="BF159" s="148">
        <f t="shared" si="5"/>
        <v>0</v>
      </c>
      <c r="BG159" s="148">
        <f t="shared" si="6"/>
        <v>0</v>
      </c>
      <c r="BH159" s="148">
        <f t="shared" si="7"/>
        <v>0</v>
      </c>
      <c r="BI159" s="148">
        <f t="shared" si="8"/>
        <v>0</v>
      </c>
      <c r="BJ159" s="13" t="s">
        <v>81</v>
      </c>
      <c r="BK159" s="148">
        <f t="shared" si="9"/>
        <v>0</v>
      </c>
      <c r="BL159" s="13" t="s">
        <v>178</v>
      </c>
      <c r="BM159" s="147" t="s">
        <v>189</v>
      </c>
    </row>
    <row r="160" spans="2:65" s="1" customFormat="1" ht="37.9" customHeight="1">
      <c r="B160" s="135"/>
      <c r="C160" s="136" t="s">
        <v>190</v>
      </c>
      <c r="D160" s="136" t="s">
        <v>132</v>
      </c>
      <c r="E160" s="137" t="s">
        <v>191</v>
      </c>
      <c r="F160" s="138" t="s">
        <v>192</v>
      </c>
      <c r="G160" s="139" t="s">
        <v>135</v>
      </c>
      <c r="H160" s="140">
        <v>31.75</v>
      </c>
      <c r="I160" s="141"/>
      <c r="J160" s="141">
        <f t="shared" si="0"/>
        <v>0</v>
      </c>
      <c r="K160" s="142"/>
      <c r="L160" s="25"/>
      <c r="M160" s="143" t="s">
        <v>1</v>
      </c>
      <c r="N160" s="144" t="s">
        <v>36</v>
      </c>
      <c r="O160" s="145">
        <v>0</v>
      </c>
      <c r="P160" s="145">
        <f t="shared" si="1"/>
        <v>0</v>
      </c>
      <c r="Q160" s="145">
        <v>0</v>
      </c>
      <c r="R160" s="145">
        <f t="shared" si="2"/>
        <v>0</v>
      </c>
      <c r="S160" s="145">
        <v>0</v>
      </c>
      <c r="T160" s="146">
        <f t="shared" si="3"/>
        <v>0</v>
      </c>
      <c r="AR160" s="147" t="s">
        <v>178</v>
      </c>
      <c r="AT160" s="147" t="s">
        <v>132</v>
      </c>
      <c r="AU160" s="147" t="s">
        <v>81</v>
      </c>
      <c r="AY160" s="13" t="s">
        <v>129</v>
      </c>
      <c r="BE160" s="148">
        <f t="shared" si="4"/>
        <v>0</v>
      </c>
      <c r="BF160" s="148">
        <f t="shared" si="5"/>
        <v>0</v>
      </c>
      <c r="BG160" s="148">
        <f t="shared" si="6"/>
        <v>0</v>
      </c>
      <c r="BH160" s="148">
        <f t="shared" si="7"/>
        <v>0</v>
      </c>
      <c r="BI160" s="148">
        <f t="shared" si="8"/>
        <v>0</v>
      </c>
      <c r="BJ160" s="13" t="s">
        <v>81</v>
      </c>
      <c r="BK160" s="148">
        <f t="shared" si="9"/>
        <v>0</v>
      </c>
      <c r="BL160" s="13" t="s">
        <v>178</v>
      </c>
      <c r="BM160" s="147" t="s">
        <v>193</v>
      </c>
    </row>
    <row r="161" spans="2:65" s="1" customFormat="1" ht="24.2" customHeight="1">
      <c r="B161" s="135"/>
      <c r="C161" s="136" t="s">
        <v>194</v>
      </c>
      <c r="D161" s="136" t="s">
        <v>132</v>
      </c>
      <c r="E161" s="137" t="s">
        <v>195</v>
      </c>
      <c r="F161" s="138" t="s">
        <v>196</v>
      </c>
      <c r="G161" s="139" t="s">
        <v>135</v>
      </c>
      <c r="H161" s="140">
        <v>132.33</v>
      </c>
      <c r="I161" s="141"/>
      <c r="J161" s="141">
        <f t="shared" si="0"/>
        <v>0</v>
      </c>
      <c r="K161" s="142"/>
      <c r="L161" s="25"/>
      <c r="M161" s="143" t="s">
        <v>1</v>
      </c>
      <c r="N161" s="144" t="s">
        <v>36</v>
      </c>
      <c r="O161" s="145">
        <v>0</v>
      </c>
      <c r="P161" s="145">
        <f t="shared" si="1"/>
        <v>0</v>
      </c>
      <c r="Q161" s="145">
        <v>0</v>
      </c>
      <c r="R161" s="145">
        <f t="shared" si="2"/>
        <v>0</v>
      </c>
      <c r="S161" s="145">
        <v>0</v>
      </c>
      <c r="T161" s="146">
        <f t="shared" si="3"/>
        <v>0</v>
      </c>
      <c r="AR161" s="147" t="s">
        <v>178</v>
      </c>
      <c r="AT161" s="147" t="s">
        <v>132</v>
      </c>
      <c r="AU161" s="147" t="s">
        <v>81</v>
      </c>
      <c r="AY161" s="13" t="s">
        <v>129</v>
      </c>
      <c r="BE161" s="148">
        <f t="shared" si="4"/>
        <v>0</v>
      </c>
      <c r="BF161" s="148">
        <f t="shared" si="5"/>
        <v>0</v>
      </c>
      <c r="BG161" s="148">
        <f t="shared" si="6"/>
        <v>0</v>
      </c>
      <c r="BH161" s="148">
        <f t="shared" si="7"/>
        <v>0</v>
      </c>
      <c r="BI161" s="148">
        <f t="shared" si="8"/>
        <v>0</v>
      </c>
      <c r="BJ161" s="13" t="s">
        <v>81</v>
      </c>
      <c r="BK161" s="148">
        <f t="shared" si="9"/>
        <v>0</v>
      </c>
      <c r="BL161" s="13" t="s">
        <v>178</v>
      </c>
      <c r="BM161" s="147" t="s">
        <v>197</v>
      </c>
    </row>
    <row r="162" spans="2:65" s="1" customFormat="1" ht="24.2" customHeight="1">
      <c r="B162" s="135"/>
      <c r="C162" s="149" t="s">
        <v>198</v>
      </c>
      <c r="D162" s="149" t="s">
        <v>181</v>
      </c>
      <c r="E162" s="150" t="s">
        <v>199</v>
      </c>
      <c r="F162" s="151" t="s">
        <v>200</v>
      </c>
      <c r="G162" s="152" t="s">
        <v>135</v>
      </c>
      <c r="H162" s="153">
        <v>152.18</v>
      </c>
      <c r="I162" s="154"/>
      <c r="J162" s="154">
        <f t="shared" si="0"/>
        <v>0</v>
      </c>
      <c r="K162" s="155"/>
      <c r="L162" s="156"/>
      <c r="M162" s="157" t="s">
        <v>1</v>
      </c>
      <c r="N162" s="158" t="s">
        <v>36</v>
      </c>
      <c r="O162" s="145">
        <v>0</v>
      </c>
      <c r="P162" s="145">
        <f t="shared" si="1"/>
        <v>0</v>
      </c>
      <c r="Q162" s="145">
        <v>0</v>
      </c>
      <c r="R162" s="145">
        <f t="shared" si="2"/>
        <v>0</v>
      </c>
      <c r="S162" s="145">
        <v>0</v>
      </c>
      <c r="T162" s="146">
        <f t="shared" si="3"/>
        <v>0</v>
      </c>
      <c r="AR162" s="147" t="s">
        <v>184</v>
      </c>
      <c r="AT162" s="147" t="s">
        <v>181</v>
      </c>
      <c r="AU162" s="147" t="s">
        <v>81</v>
      </c>
      <c r="AY162" s="13" t="s">
        <v>129</v>
      </c>
      <c r="BE162" s="148">
        <f t="shared" si="4"/>
        <v>0</v>
      </c>
      <c r="BF162" s="148">
        <f t="shared" si="5"/>
        <v>0</v>
      </c>
      <c r="BG162" s="148">
        <f t="shared" si="6"/>
        <v>0</v>
      </c>
      <c r="BH162" s="148">
        <f t="shared" si="7"/>
        <v>0</v>
      </c>
      <c r="BI162" s="148">
        <f t="shared" si="8"/>
        <v>0</v>
      </c>
      <c r="BJ162" s="13" t="s">
        <v>81</v>
      </c>
      <c r="BK162" s="148">
        <f t="shared" si="9"/>
        <v>0</v>
      </c>
      <c r="BL162" s="13" t="s">
        <v>178</v>
      </c>
      <c r="BM162" s="147" t="s">
        <v>201</v>
      </c>
    </row>
    <row r="163" spans="2:65" s="1" customFormat="1" ht="24.2" customHeight="1">
      <c r="B163" s="135"/>
      <c r="C163" s="136" t="s">
        <v>202</v>
      </c>
      <c r="D163" s="136" t="s">
        <v>132</v>
      </c>
      <c r="E163" s="137" t="s">
        <v>203</v>
      </c>
      <c r="F163" s="138" t="s">
        <v>204</v>
      </c>
      <c r="G163" s="139" t="s">
        <v>205</v>
      </c>
      <c r="H163" s="140">
        <v>35.38</v>
      </c>
      <c r="I163" s="141"/>
      <c r="J163" s="141">
        <f t="shared" si="0"/>
        <v>0</v>
      </c>
      <c r="K163" s="142"/>
      <c r="L163" s="25"/>
      <c r="M163" s="143" t="s">
        <v>1</v>
      </c>
      <c r="N163" s="144" t="s">
        <v>36</v>
      </c>
      <c r="O163" s="145">
        <v>0</v>
      </c>
      <c r="P163" s="145">
        <f t="shared" si="1"/>
        <v>0</v>
      </c>
      <c r="Q163" s="145">
        <v>0</v>
      </c>
      <c r="R163" s="145">
        <f t="shared" si="2"/>
        <v>0</v>
      </c>
      <c r="S163" s="145">
        <v>0</v>
      </c>
      <c r="T163" s="146">
        <f t="shared" si="3"/>
        <v>0</v>
      </c>
      <c r="AR163" s="147" t="s">
        <v>178</v>
      </c>
      <c r="AT163" s="147" t="s">
        <v>132</v>
      </c>
      <c r="AU163" s="147" t="s">
        <v>81</v>
      </c>
      <c r="AY163" s="13" t="s">
        <v>129</v>
      </c>
      <c r="BE163" s="148">
        <f t="shared" si="4"/>
        <v>0</v>
      </c>
      <c r="BF163" s="148">
        <f t="shared" si="5"/>
        <v>0</v>
      </c>
      <c r="BG163" s="148">
        <f t="shared" si="6"/>
        <v>0</v>
      </c>
      <c r="BH163" s="148">
        <f t="shared" si="7"/>
        <v>0</v>
      </c>
      <c r="BI163" s="148">
        <f t="shared" si="8"/>
        <v>0</v>
      </c>
      <c r="BJ163" s="13" t="s">
        <v>81</v>
      </c>
      <c r="BK163" s="148">
        <f t="shared" si="9"/>
        <v>0</v>
      </c>
      <c r="BL163" s="13" t="s">
        <v>178</v>
      </c>
      <c r="BM163" s="147" t="s">
        <v>206</v>
      </c>
    </row>
    <row r="164" spans="2:63" s="11" customFormat="1" ht="22.9" customHeight="1">
      <c r="B164" s="124"/>
      <c r="D164" s="125" t="s">
        <v>69</v>
      </c>
      <c r="E164" s="133" t="s">
        <v>207</v>
      </c>
      <c r="F164" s="133" t="s">
        <v>208</v>
      </c>
      <c r="J164" s="134">
        <f>BK164</f>
        <v>0</v>
      </c>
      <c r="L164" s="124"/>
      <c r="M164" s="128"/>
      <c r="P164" s="129">
        <f>SUM(P165:P177)</f>
        <v>68.544</v>
      </c>
      <c r="R164" s="129">
        <f>SUM(R165:R177)</f>
        <v>0.81024</v>
      </c>
      <c r="T164" s="130">
        <f>SUM(T165:T177)</f>
        <v>0</v>
      </c>
      <c r="AR164" s="125" t="s">
        <v>81</v>
      </c>
      <c r="AT164" s="131" t="s">
        <v>69</v>
      </c>
      <c r="AU164" s="131" t="s">
        <v>74</v>
      </c>
      <c r="AY164" s="125" t="s">
        <v>129</v>
      </c>
      <c r="BK164" s="132">
        <f>SUM(BK165:BK177)</f>
        <v>0</v>
      </c>
    </row>
    <row r="165" spans="2:65" s="1" customFormat="1" ht="33" customHeight="1">
      <c r="B165" s="135"/>
      <c r="C165" s="136" t="s">
        <v>178</v>
      </c>
      <c r="D165" s="136" t="s">
        <v>132</v>
      </c>
      <c r="E165" s="137" t="s">
        <v>209</v>
      </c>
      <c r="F165" s="138" t="s">
        <v>210</v>
      </c>
      <c r="G165" s="139" t="s">
        <v>135</v>
      </c>
      <c r="H165" s="140">
        <v>288</v>
      </c>
      <c r="I165" s="141"/>
      <c r="J165" s="141">
        <f aca="true" t="shared" si="10" ref="J165:J177">ROUND(I165*H165,2)</f>
        <v>0</v>
      </c>
      <c r="K165" s="142"/>
      <c r="L165" s="25"/>
      <c r="M165" s="143" t="s">
        <v>1</v>
      </c>
      <c r="N165" s="144" t="s">
        <v>36</v>
      </c>
      <c r="O165" s="145">
        <v>0.238</v>
      </c>
      <c r="P165" s="145">
        <f aca="true" t="shared" si="11" ref="P165:P177">O165*H165</f>
        <v>68.544</v>
      </c>
      <c r="Q165" s="145">
        <v>0.0003</v>
      </c>
      <c r="R165" s="145">
        <f aca="true" t="shared" si="12" ref="R165:R177">Q165*H165</f>
        <v>0.08639999999999999</v>
      </c>
      <c r="S165" s="145">
        <v>0</v>
      </c>
      <c r="T165" s="146">
        <f aca="true" t="shared" si="13" ref="T165:T177">S165*H165</f>
        <v>0</v>
      </c>
      <c r="AR165" s="147" t="s">
        <v>178</v>
      </c>
      <c r="AT165" s="147" t="s">
        <v>132</v>
      </c>
      <c r="AU165" s="147" t="s">
        <v>81</v>
      </c>
      <c r="AY165" s="13" t="s">
        <v>129</v>
      </c>
      <c r="BE165" s="148">
        <f aca="true" t="shared" si="14" ref="BE165:BE177">IF(N165="základná",J165,0)</f>
        <v>0</v>
      </c>
      <c r="BF165" s="148">
        <f aca="true" t="shared" si="15" ref="BF165:BF177">IF(N165="znížená",J165,0)</f>
        <v>0</v>
      </c>
      <c r="BG165" s="148">
        <f aca="true" t="shared" si="16" ref="BG165:BG177">IF(N165="zákl. prenesená",J165,0)</f>
        <v>0</v>
      </c>
      <c r="BH165" s="148">
        <f aca="true" t="shared" si="17" ref="BH165:BH177">IF(N165="zníž. prenesená",J165,0)</f>
        <v>0</v>
      </c>
      <c r="BI165" s="148">
        <f aca="true" t="shared" si="18" ref="BI165:BI177">IF(N165="nulová",J165,0)</f>
        <v>0</v>
      </c>
      <c r="BJ165" s="13" t="s">
        <v>81</v>
      </c>
      <c r="BK165" s="148">
        <f aca="true" t="shared" si="19" ref="BK165:BK177">ROUND(I165*H165,2)</f>
        <v>0</v>
      </c>
      <c r="BL165" s="13" t="s">
        <v>178</v>
      </c>
      <c r="BM165" s="147" t="s">
        <v>211</v>
      </c>
    </row>
    <row r="166" spans="2:65" s="1" customFormat="1" ht="37.9" customHeight="1">
      <c r="B166" s="135"/>
      <c r="C166" s="149" t="s">
        <v>212</v>
      </c>
      <c r="D166" s="149" t="s">
        <v>181</v>
      </c>
      <c r="E166" s="150" t="s">
        <v>213</v>
      </c>
      <c r="F166" s="151" t="s">
        <v>214</v>
      </c>
      <c r="G166" s="152" t="s">
        <v>135</v>
      </c>
      <c r="H166" s="153">
        <v>220</v>
      </c>
      <c r="I166" s="154"/>
      <c r="J166" s="154">
        <f t="shared" si="10"/>
        <v>0</v>
      </c>
      <c r="K166" s="155"/>
      <c r="L166" s="156"/>
      <c r="M166" s="157" t="s">
        <v>1</v>
      </c>
      <c r="N166" s="158" t="s">
        <v>36</v>
      </c>
      <c r="O166" s="145">
        <v>0</v>
      </c>
      <c r="P166" s="145">
        <f t="shared" si="11"/>
        <v>0</v>
      </c>
      <c r="Q166" s="145">
        <v>0.0024</v>
      </c>
      <c r="R166" s="145">
        <f t="shared" si="12"/>
        <v>0.5279999999999999</v>
      </c>
      <c r="S166" s="145">
        <v>0</v>
      </c>
      <c r="T166" s="146">
        <f t="shared" si="13"/>
        <v>0</v>
      </c>
      <c r="AR166" s="147" t="s">
        <v>184</v>
      </c>
      <c r="AT166" s="147" t="s">
        <v>181</v>
      </c>
      <c r="AU166" s="147" t="s">
        <v>81</v>
      </c>
      <c r="AY166" s="13" t="s">
        <v>129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3" t="s">
        <v>81</v>
      </c>
      <c r="BK166" s="148">
        <f t="shared" si="19"/>
        <v>0</v>
      </c>
      <c r="BL166" s="13" t="s">
        <v>178</v>
      </c>
      <c r="BM166" s="147" t="s">
        <v>215</v>
      </c>
    </row>
    <row r="167" spans="2:65" s="1" customFormat="1" ht="24.2" customHeight="1">
      <c r="B167" s="135"/>
      <c r="C167" s="149" t="s">
        <v>216</v>
      </c>
      <c r="D167" s="149" t="s">
        <v>181</v>
      </c>
      <c r="E167" s="150" t="s">
        <v>217</v>
      </c>
      <c r="F167" s="151" t="s">
        <v>218</v>
      </c>
      <c r="G167" s="152" t="s">
        <v>135</v>
      </c>
      <c r="H167" s="153">
        <v>68</v>
      </c>
      <c r="I167" s="154"/>
      <c r="J167" s="154">
        <f t="shared" si="10"/>
        <v>0</v>
      </c>
      <c r="K167" s="155"/>
      <c r="L167" s="156"/>
      <c r="M167" s="157" t="s">
        <v>1</v>
      </c>
      <c r="N167" s="158" t="s">
        <v>36</v>
      </c>
      <c r="O167" s="145">
        <v>0</v>
      </c>
      <c r="P167" s="145">
        <f t="shared" si="11"/>
        <v>0</v>
      </c>
      <c r="Q167" s="145">
        <v>0.00288</v>
      </c>
      <c r="R167" s="145">
        <f t="shared" si="12"/>
        <v>0.19584000000000001</v>
      </c>
      <c r="S167" s="145">
        <v>0</v>
      </c>
      <c r="T167" s="146">
        <f t="shared" si="13"/>
        <v>0</v>
      </c>
      <c r="AR167" s="147" t="s">
        <v>184</v>
      </c>
      <c r="AT167" s="147" t="s">
        <v>181</v>
      </c>
      <c r="AU167" s="147" t="s">
        <v>81</v>
      </c>
      <c r="AY167" s="13" t="s">
        <v>129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3" t="s">
        <v>81</v>
      </c>
      <c r="BK167" s="148">
        <f t="shared" si="19"/>
        <v>0</v>
      </c>
      <c r="BL167" s="13" t="s">
        <v>178</v>
      </c>
      <c r="BM167" s="147" t="s">
        <v>219</v>
      </c>
    </row>
    <row r="168" spans="2:65" s="1" customFormat="1" ht="16.5" customHeight="1">
      <c r="B168" s="135"/>
      <c r="C168" s="136" t="s">
        <v>220</v>
      </c>
      <c r="D168" s="136" t="s">
        <v>132</v>
      </c>
      <c r="E168" s="137" t="s">
        <v>221</v>
      </c>
      <c r="F168" s="138" t="s">
        <v>222</v>
      </c>
      <c r="G168" s="139" t="s">
        <v>135</v>
      </c>
      <c r="H168" s="140">
        <v>111.45</v>
      </c>
      <c r="I168" s="141"/>
      <c r="J168" s="141">
        <f t="shared" si="10"/>
        <v>0</v>
      </c>
      <c r="K168" s="142"/>
      <c r="L168" s="25"/>
      <c r="M168" s="143" t="s">
        <v>1</v>
      </c>
      <c r="N168" s="144" t="s">
        <v>36</v>
      </c>
      <c r="O168" s="145">
        <v>0</v>
      </c>
      <c r="P168" s="145">
        <f t="shared" si="11"/>
        <v>0</v>
      </c>
      <c r="Q168" s="145">
        <v>0</v>
      </c>
      <c r="R168" s="145">
        <f t="shared" si="12"/>
        <v>0</v>
      </c>
      <c r="S168" s="145">
        <v>0</v>
      </c>
      <c r="T168" s="146">
        <f t="shared" si="13"/>
        <v>0</v>
      </c>
      <c r="AR168" s="147" t="s">
        <v>178</v>
      </c>
      <c r="AT168" s="147" t="s">
        <v>132</v>
      </c>
      <c r="AU168" s="147" t="s">
        <v>81</v>
      </c>
      <c r="AY168" s="13" t="s">
        <v>129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3" t="s">
        <v>81</v>
      </c>
      <c r="BK168" s="148">
        <f t="shared" si="19"/>
        <v>0</v>
      </c>
      <c r="BL168" s="13" t="s">
        <v>178</v>
      </c>
      <c r="BM168" s="147" t="s">
        <v>223</v>
      </c>
    </row>
    <row r="169" spans="2:65" s="1" customFormat="1" ht="16.5" customHeight="1">
      <c r="B169" s="135"/>
      <c r="C169" s="149" t="s">
        <v>7</v>
      </c>
      <c r="D169" s="149" t="s">
        <v>181</v>
      </c>
      <c r="E169" s="150" t="s">
        <v>224</v>
      </c>
      <c r="F169" s="151" t="s">
        <v>225</v>
      </c>
      <c r="G169" s="152" t="s">
        <v>135</v>
      </c>
      <c r="H169" s="153">
        <v>120</v>
      </c>
      <c r="I169" s="154"/>
      <c r="J169" s="154">
        <f t="shared" si="10"/>
        <v>0</v>
      </c>
      <c r="K169" s="155"/>
      <c r="L169" s="156"/>
      <c r="M169" s="157" t="s">
        <v>1</v>
      </c>
      <c r="N169" s="158" t="s">
        <v>36</v>
      </c>
      <c r="O169" s="145">
        <v>0</v>
      </c>
      <c r="P169" s="145">
        <f t="shared" si="11"/>
        <v>0</v>
      </c>
      <c r="Q169" s="145">
        <v>0</v>
      </c>
      <c r="R169" s="145">
        <f t="shared" si="12"/>
        <v>0</v>
      </c>
      <c r="S169" s="145">
        <v>0</v>
      </c>
      <c r="T169" s="146">
        <f t="shared" si="13"/>
        <v>0</v>
      </c>
      <c r="AR169" s="147" t="s">
        <v>184</v>
      </c>
      <c r="AT169" s="147" t="s">
        <v>181</v>
      </c>
      <c r="AU169" s="147" t="s">
        <v>81</v>
      </c>
      <c r="AY169" s="13" t="s">
        <v>129</v>
      </c>
      <c r="BE169" s="148">
        <f t="shared" si="14"/>
        <v>0</v>
      </c>
      <c r="BF169" s="148">
        <f t="shared" si="15"/>
        <v>0</v>
      </c>
      <c r="BG169" s="148">
        <f t="shared" si="16"/>
        <v>0</v>
      </c>
      <c r="BH169" s="148">
        <f t="shared" si="17"/>
        <v>0</v>
      </c>
      <c r="BI169" s="148">
        <f t="shared" si="18"/>
        <v>0</v>
      </c>
      <c r="BJ169" s="13" t="s">
        <v>81</v>
      </c>
      <c r="BK169" s="148">
        <f t="shared" si="19"/>
        <v>0</v>
      </c>
      <c r="BL169" s="13" t="s">
        <v>178</v>
      </c>
      <c r="BM169" s="147" t="s">
        <v>226</v>
      </c>
    </row>
    <row r="170" spans="2:65" s="1" customFormat="1" ht="16.5" customHeight="1">
      <c r="B170" s="135"/>
      <c r="C170" s="149" t="s">
        <v>227</v>
      </c>
      <c r="D170" s="149" t="s">
        <v>181</v>
      </c>
      <c r="E170" s="150" t="s">
        <v>228</v>
      </c>
      <c r="F170" s="151" t="s">
        <v>229</v>
      </c>
      <c r="G170" s="152" t="s">
        <v>135</v>
      </c>
      <c r="H170" s="153">
        <v>130</v>
      </c>
      <c r="I170" s="154"/>
      <c r="J170" s="154">
        <f t="shared" si="10"/>
        <v>0</v>
      </c>
      <c r="K170" s="155"/>
      <c r="L170" s="156"/>
      <c r="M170" s="157" t="s">
        <v>1</v>
      </c>
      <c r="N170" s="158" t="s">
        <v>36</v>
      </c>
      <c r="O170" s="145">
        <v>0</v>
      </c>
      <c r="P170" s="145">
        <f t="shared" si="11"/>
        <v>0</v>
      </c>
      <c r="Q170" s="145">
        <v>0</v>
      </c>
      <c r="R170" s="145">
        <f t="shared" si="12"/>
        <v>0</v>
      </c>
      <c r="S170" s="145">
        <v>0</v>
      </c>
      <c r="T170" s="146">
        <f t="shared" si="13"/>
        <v>0</v>
      </c>
      <c r="AR170" s="147" t="s">
        <v>184</v>
      </c>
      <c r="AT170" s="147" t="s">
        <v>181</v>
      </c>
      <c r="AU170" s="147" t="s">
        <v>81</v>
      </c>
      <c r="AY170" s="13" t="s">
        <v>129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13" t="s">
        <v>81</v>
      </c>
      <c r="BK170" s="148">
        <f t="shared" si="19"/>
        <v>0</v>
      </c>
      <c r="BL170" s="13" t="s">
        <v>178</v>
      </c>
      <c r="BM170" s="147" t="s">
        <v>230</v>
      </c>
    </row>
    <row r="171" spans="2:65" s="1" customFormat="1" ht="24.2" customHeight="1">
      <c r="B171" s="135"/>
      <c r="C171" s="136" t="s">
        <v>231</v>
      </c>
      <c r="D171" s="136" t="s">
        <v>132</v>
      </c>
      <c r="E171" s="137" t="s">
        <v>232</v>
      </c>
      <c r="F171" s="138" t="s">
        <v>233</v>
      </c>
      <c r="G171" s="139" t="s">
        <v>135</v>
      </c>
      <c r="H171" s="140">
        <v>111.45</v>
      </c>
      <c r="I171" s="141"/>
      <c r="J171" s="141">
        <f t="shared" si="10"/>
        <v>0</v>
      </c>
      <c r="K171" s="142"/>
      <c r="L171" s="25"/>
      <c r="M171" s="143" t="s">
        <v>1</v>
      </c>
      <c r="N171" s="144" t="s">
        <v>36</v>
      </c>
      <c r="O171" s="145">
        <v>0</v>
      </c>
      <c r="P171" s="145">
        <f t="shared" si="11"/>
        <v>0</v>
      </c>
      <c r="Q171" s="145">
        <v>0</v>
      </c>
      <c r="R171" s="145">
        <f t="shared" si="12"/>
        <v>0</v>
      </c>
      <c r="S171" s="145">
        <v>0</v>
      </c>
      <c r="T171" s="146">
        <f t="shared" si="13"/>
        <v>0</v>
      </c>
      <c r="AR171" s="147" t="s">
        <v>178</v>
      </c>
      <c r="AT171" s="147" t="s">
        <v>132</v>
      </c>
      <c r="AU171" s="147" t="s">
        <v>81</v>
      </c>
      <c r="AY171" s="13" t="s">
        <v>129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13" t="s">
        <v>81</v>
      </c>
      <c r="BK171" s="148">
        <f t="shared" si="19"/>
        <v>0</v>
      </c>
      <c r="BL171" s="13" t="s">
        <v>178</v>
      </c>
      <c r="BM171" s="147" t="s">
        <v>234</v>
      </c>
    </row>
    <row r="172" spans="2:65" s="1" customFormat="1" ht="16.5" customHeight="1">
      <c r="B172" s="135"/>
      <c r="C172" s="149" t="s">
        <v>235</v>
      </c>
      <c r="D172" s="149" t="s">
        <v>181</v>
      </c>
      <c r="E172" s="150" t="s">
        <v>236</v>
      </c>
      <c r="F172" s="151" t="s">
        <v>237</v>
      </c>
      <c r="G172" s="152" t="s">
        <v>135</v>
      </c>
      <c r="H172" s="153">
        <v>228.473</v>
      </c>
      <c r="I172" s="154"/>
      <c r="J172" s="154">
        <f t="shared" si="10"/>
        <v>0</v>
      </c>
      <c r="K172" s="155"/>
      <c r="L172" s="156"/>
      <c r="M172" s="157" t="s">
        <v>1</v>
      </c>
      <c r="N172" s="158" t="s">
        <v>36</v>
      </c>
      <c r="O172" s="145">
        <v>0</v>
      </c>
      <c r="P172" s="145">
        <f t="shared" si="11"/>
        <v>0</v>
      </c>
      <c r="Q172" s="145">
        <v>0</v>
      </c>
      <c r="R172" s="145">
        <f t="shared" si="12"/>
        <v>0</v>
      </c>
      <c r="S172" s="145">
        <v>0</v>
      </c>
      <c r="T172" s="146">
        <f t="shared" si="13"/>
        <v>0</v>
      </c>
      <c r="AR172" s="147" t="s">
        <v>184</v>
      </c>
      <c r="AT172" s="147" t="s">
        <v>181</v>
      </c>
      <c r="AU172" s="147" t="s">
        <v>81</v>
      </c>
      <c r="AY172" s="13" t="s">
        <v>129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13" t="s">
        <v>81</v>
      </c>
      <c r="BK172" s="148">
        <f t="shared" si="19"/>
        <v>0</v>
      </c>
      <c r="BL172" s="13" t="s">
        <v>178</v>
      </c>
      <c r="BM172" s="147" t="s">
        <v>238</v>
      </c>
    </row>
    <row r="173" spans="2:65" s="1" customFormat="1" ht="24.2" customHeight="1">
      <c r="B173" s="135"/>
      <c r="C173" s="136" t="s">
        <v>239</v>
      </c>
      <c r="D173" s="136" t="s">
        <v>132</v>
      </c>
      <c r="E173" s="137" t="s">
        <v>240</v>
      </c>
      <c r="F173" s="138" t="s">
        <v>241</v>
      </c>
      <c r="G173" s="139" t="s">
        <v>242</v>
      </c>
      <c r="H173" s="140">
        <v>142</v>
      </c>
      <c r="I173" s="141"/>
      <c r="J173" s="141">
        <f t="shared" si="10"/>
        <v>0</v>
      </c>
      <c r="K173" s="142"/>
      <c r="L173" s="25"/>
      <c r="M173" s="143" t="s">
        <v>1</v>
      </c>
      <c r="N173" s="144" t="s">
        <v>36</v>
      </c>
      <c r="O173" s="145">
        <v>0</v>
      </c>
      <c r="P173" s="145">
        <f t="shared" si="11"/>
        <v>0</v>
      </c>
      <c r="Q173" s="145">
        <v>0</v>
      </c>
      <c r="R173" s="145">
        <f t="shared" si="12"/>
        <v>0</v>
      </c>
      <c r="S173" s="145">
        <v>0</v>
      </c>
      <c r="T173" s="146">
        <f t="shared" si="13"/>
        <v>0</v>
      </c>
      <c r="AR173" s="147" t="s">
        <v>178</v>
      </c>
      <c r="AT173" s="147" t="s">
        <v>132</v>
      </c>
      <c r="AU173" s="147" t="s">
        <v>81</v>
      </c>
      <c r="AY173" s="13" t="s">
        <v>129</v>
      </c>
      <c r="BE173" s="148">
        <f t="shared" si="14"/>
        <v>0</v>
      </c>
      <c r="BF173" s="148">
        <f t="shared" si="15"/>
        <v>0</v>
      </c>
      <c r="BG173" s="148">
        <f t="shared" si="16"/>
        <v>0</v>
      </c>
      <c r="BH173" s="148">
        <f t="shared" si="17"/>
        <v>0</v>
      </c>
      <c r="BI173" s="148">
        <f t="shared" si="18"/>
        <v>0</v>
      </c>
      <c r="BJ173" s="13" t="s">
        <v>81</v>
      </c>
      <c r="BK173" s="148">
        <f t="shared" si="19"/>
        <v>0</v>
      </c>
      <c r="BL173" s="13" t="s">
        <v>178</v>
      </c>
      <c r="BM173" s="147" t="s">
        <v>243</v>
      </c>
    </row>
    <row r="174" spans="2:65" s="1" customFormat="1" ht="33" customHeight="1">
      <c r="B174" s="135"/>
      <c r="C174" s="149" t="s">
        <v>244</v>
      </c>
      <c r="D174" s="149" t="s">
        <v>181</v>
      </c>
      <c r="E174" s="150" t="s">
        <v>245</v>
      </c>
      <c r="F174" s="151" t="s">
        <v>246</v>
      </c>
      <c r="G174" s="152" t="s">
        <v>242</v>
      </c>
      <c r="H174" s="153">
        <v>105</v>
      </c>
      <c r="I174" s="154"/>
      <c r="J174" s="154">
        <f t="shared" si="10"/>
        <v>0</v>
      </c>
      <c r="K174" s="155"/>
      <c r="L174" s="156"/>
      <c r="M174" s="157" t="s">
        <v>1</v>
      </c>
      <c r="N174" s="158" t="s">
        <v>36</v>
      </c>
      <c r="O174" s="145">
        <v>0</v>
      </c>
      <c r="P174" s="145">
        <f t="shared" si="11"/>
        <v>0</v>
      </c>
      <c r="Q174" s="145">
        <v>0</v>
      </c>
      <c r="R174" s="145">
        <f t="shared" si="12"/>
        <v>0</v>
      </c>
      <c r="S174" s="145">
        <v>0</v>
      </c>
      <c r="T174" s="146">
        <f t="shared" si="13"/>
        <v>0</v>
      </c>
      <c r="AR174" s="147" t="s">
        <v>184</v>
      </c>
      <c r="AT174" s="147" t="s">
        <v>181</v>
      </c>
      <c r="AU174" s="147" t="s">
        <v>81</v>
      </c>
      <c r="AY174" s="13" t="s">
        <v>129</v>
      </c>
      <c r="BE174" s="148">
        <f t="shared" si="14"/>
        <v>0</v>
      </c>
      <c r="BF174" s="148">
        <f t="shared" si="15"/>
        <v>0</v>
      </c>
      <c r="BG174" s="148">
        <f t="shared" si="16"/>
        <v>0</v>
      </c>
      <c r="BH174" s="148">
        <f t="shared" si="17"/>
        <v>0</v>
      </c>
      <c r="BI174" s="148">
        <f t="shared" si="18"/>
        <v>0</v>
      </c>
      <c r="BJ174" s="13" t="s">
        <v>81</v>
      </c>
      <c r="BK174" s="148">
        <f t="shared" si="19"/>
        <v>0</v>
      </c>
      <c r="BL174" s="13" t="s">
        <v>178</v>
      </c>
      <c r="BM174" s="147" t="s">
        <v>247</v>
      </c>
    </row>
    <row r="175" spans="2:65" s="1" customFormat="1" ht="33" customHeight="1">
      <c r="B175" s="135"/>
      <c r="C175" s="149" t="s">
        <v>248</v>
      </c>
      <c r="D175" s="149" t="s">
        <v>181</v>
      </c>
      <c r="E175" s="150" t="s">
        <v>249</v>
      </c>
      <c r="F175" s="151" t="s">
        <v>250</v>
      </c>
      <c r="G175" s="152" t="s">
        <v>242</v>
      </c>
      <c r="H175" s="153">
        <v>40</v>
      </c>
      <c r="I175" s="154"/>
      <c r="J175" s="154">
        <f t="shared" si="10"/>
        <v>0</v>
      </c>
      <c r="K175" s="155"/>
      <c r="L175" s="156"/>
      <c r="M175" s="157" t="s">
        <v>1</v>
      </c>
      <c r="N175" s="158" t="s">
        <v>36</v>
      </c>
      <c r="O175" s="145">
        <v>0</v>
      </c>
      <c r="P175" s="145">
        <f t="shared" si="11"/>
        <v>0</v>
      </c>
      <c r="Q175" s="145">
        <v>0</v>
      </c>
      <c r="R175" s="145">
        <f t="shared" si="12"/>
        <v>0</v>
      </c>
      <c r="S175" s="145">
        <v>0</v>
      </c>
      <c r="T175" s="146">
        <f t="shared" si="13"/>
        <v>0</v>
      </c>
      <c r="AR175" s="147" t="s">
        <v>184</v>
      </c>
      <c r="AT175" s="147" t="s">
        <v>181</v>
      </c>
      <c r="AU175" s="147" t="s">
        <v>81</v>
      </c>
      <c r="AY175" s="13" t="s">
        <v>129</v>
      </c>
      <c r="BE175" s="148">
        <f t="shared" si="14"/>
        <v>0</v>
      </c>
      <c r="BF175" s="148">
        <f t="shared" si="15"/>
        <v>0</v>
      </c>
      <c r="BG175" s="148">
        <f t="shared" si="16"/>
        <v>0</v>
      </c>
      <c r="BH175" s="148">
        <f t="shared" si="17"/>
        <v>0</v>
      </c>
      <c r="BI175" s="148">
        <f t="shared" si="18"/>
        <v>0</v>
      </c>
      <c r="BJ175" s="13" t="s">
        <v>81</v>
      </c>
      <c r="BK175" s="148">
        <f t="shared" si="19"/>
        <v>0</v>
      </c>
      <c r="BL175" s="13" t="s">
        <v>178</v>
      </c>
      <c r="BM175" s="147" t="s">
        <v>251</v>
      </c>
    </row>
    <row r="176" spans="2:65" s="1" customFormat="1" ht="33" customHeight="1">
      <c r="B176" s="135"/>
      <c r="C176" s="149" t="s">
        <v>252</v>
      </c>
      <c r="D176" s="149" t="s">
        <v>181</v>
      </c>
      <c r="E176" s="150" t="s">
        <v>253</v>
      </c>
      <c r="F176" s="151" t="s">
        <v>254</v>
      </c>
      <c r="G176" s="152" t="s">
        <v>242</v>
      </c>
      <c r="H176" s="153">
        <v>15</v>
      </c>
      <c r="I176" s="154"/>
      <c r="J176" s="154">
        <f t="shared" si="10"/>
        <v>0</v>
      </c>
      <c r="K176" s="155"/>
      <c r="L176" s="156"/>
      <c r="M176" s="157" t="s">
        <v>1</v>
      </c>
      <c r="N176" s="158" t="s">
        <v>36</v>
      </c>
      <c r="O176" s="145">
        <v>0</v>
      </c>
      <c r="P176" s="145">
        <f t="shared" si="11"/>
        <v>0</v>
      </c>
      <c r="Q176" s="145">
        <v>0</v>
      </c>
      <c r="R176" s="145">
        <f t="shared" si="12"/>
        <v>0</v>
      </c>
      <c r="S176" s="145">
        <v>0</v>
      </c>
      <c r="T176" s="146">
        <f t="shared" si="13"/>
        <v>0</v>
      </c>
      <c r="AR176" s="147" t="s">
        <v>184</v>
      </c>
      <c r="AT176" s="147" t="s">
        <v>181</v>
      </c>
      <c r="AU176" s="147" t="s">
        <v>81</v>
      </c>
      <c r="AY176" s="13" t="s">
        <v>129</v>
      </c>
      <c r="BE176" s="148">
        <f t="shared" si="14"/>
        <v>0</v>
      </c>
      <c r="BF176" s="148">
        <f t="shared" si="15"/>
        <v>0</v>
      </c>
      <c r="BG176" s="148">
        <f t="shared" si="16"/>
        <v>0</v>
      </c>
      <c r="BH176" s="148">
        <f t="shared" si="17"/>
        <v>0</v>
      </c>
      <c r="BI176" s="148">
        <f t="shared" si="18"/>
        <v>0</v>
      </c>
      <c r="BJ176" s="13" t="s">
        <v>81</v>
      </c>
      <c r="BK176" s="148">
        <f t="shared" si="19"/>
        <v>0</v>
      </c>
      <c r="BL176" s="13" t="s">
        <v>178</v>
      </c>
      <c r="BM176" s="147" t="s">
        <v>255</v>
      </c>
    </row>
    <row r="177" spans="2:65" s="1" customFormat="1" ht="24.2" customHeight="1">
      <c r="B177" s="135"/>
      <c r="C177" s="136" t="s">
        <v>256</v>
      </c>
      <c r="D177" s="136" t="s">
        <v>132</v>
      </c>
      <c r="E177" s="137" t="s">
        <v>257</v>
      </c>
      <c r="F177" s="138" t="s">
        <v>258</v>
      </c>
      <c r="G177" s="139" t="s">
        <v>205</v>
      </c>
      <c r="H177" s="140">
        <v>72.526</v>
      </c>
      <c r="I177" s="141"/>
      <c r="J177" s="141">
        <f t="shared" si="10"/>
        <v>0</v>
      </c>
      <c r="K177" s="142"/>
      <c r="L177" s="25"/>
      <c r="M177" s="143" t="s">
        <v>1</v>
      </c>
      <c r="N177" s="144" t="s">
        <v>36</v>
      </c>
      <c r="O177" s="145">
        <v>0</v>
      </c>
      <c r="P177" s="145">
        <f t="shared" si="11"/>
        <v>0</v>
      </c>
      <c r="Q177" s="145">
        <v>0</v>
      </c>
      <c r="R177" s="145">
        <f t="shared" si="12"/>
        <v>0</v>
      </c>
      <c r="S177" s="145">
        <v>0</v>
      </c>
      <c r="T177" s="146">
        <f t="shared" si="13"/>
        <v>0</v>
      </c>
      <c r="AR177" s="147" t="s">
        <v>178</v>
      </c>
      <c r="AT177" s="147" t="s">
        <v>132</v>
      </c>
      <c r="AU177" s="147" t="s">
        <v>81</v>
      </c>
      <c r="AY177" s="13" t="s">
        <v>129</v>
      </c>
      <c r="BE177" s="148">
        <f t="shared" si="14"/>
        <v>0</v>
      </c>
      <c r="BF177" s="148">
        <f t="shared" si="15"/>
        <v>0</v>
      </c>
      <c r="BG177" s="148">
        <f t="shared" si="16"/>
        <v>0</v>
      </c>
      <c r="BH177" s="148">
        <f t="shared" si="17"/>
        <v>0</v>
      </c>
      <c r="BI177" s="148">
        <f t="shared" si="18"/>
        <v>0</v>
      </c>
      <c r="BJ177" s="13" t="s">
        <v>81</v>
      </c>
      <c r="BK177" s="148">
        <f t="shared" si="19"/>
        <v>0</v>
      </c>
      <c r="BL177" s="13" t="s">
        <v>178</v>
      </c>
      <c r="BM177" s="147" t="s">
        <v>259</v>
      </c>
    </row>
    <row r="178" spans="2:63" s="11" customFormat="1" ht="22.9" customHeight="1">
      <c r="B178" s="124"/>
      <c r="D178" s="125" t="s">
        <v>69</v>
      </c>
      <c r="E178" s="133" t="s">
        <v>260</v>
      </c>
      <c r="F178" s="133" t="s">
        <v>261</v>
      </c>
      <c r="J178" s="134">
        <f>BK178</f>
        <v>0</v>
      </c>
      <c r="L178" s="124"/>
      <c r="M178" s="128"/>
      <c r="P178" s="129">
        <f>SUM(P179:P191)</f>
        <v>10.10928</v>
      </c>
      <c r="R178" s="129">
        <f>SUM(R179:R191)</f>
        <v>0.04116</v>
      </c>
      <c r="T178" s="130">
        <f>SUM(T179:T191)</f>
        <v>0</v>
      </c>
      <c r="AR178" s="125" t="s">
        <v>81</v>
      </c>
      <c r="AT178" s="131" t="s">
        <v>69</v>
      </c>
      <c r="AU178" s="131" t="s">
        <v>74</v>
      </c>
      <c r="AY178" s="125" t="s">
        <v>129</v>
      </c>
      <c r="BK178" s="132">
        <f>SUM(BK179:BK191)</f>
        <v>0</v>
      </c>
    </row>
    <row r="179" spans="2:65" s="1" customFormat="1" ht="21.75" customHeight="1">
      <c r="B179" s="135"/>
      <c r="C179" s="136" t="s">
        <v>262</v>
      </c>
      <c r="D179" s="136" t="s">
        <v>132</v>
      </c>
      <c r="E179" s="137" t="s">
        <v>263</v>
      </c>
      <c r="F179" s="138" t="s">
        <v>264</v>
      </c>
      <c r="G179" s="139" t="s">
        <v>242</v>
      </c>
      <c r="H179" s="140">
        <v>18</v>
      </c>
      <c r="I179" s="141"/>
      <c r="J179" s="141">
        <f aca="true" t="shared" si="20" ref="J179:J191">ROUND(I179*H179,2)</f>
        <v>0</v>
      </c>
      <c r="K179" s="142"/>
      <c r="L179" s="25"/>
      <c r="M179" s="143" t="s">
        <v>1</v>
      </c>
      <c r="N179" s="144" t="s">
        <v>36</v>
      </c>
      <c r="O179" s="145">
        <v>0</v>
      </c>
      <c r="P179" s="145">
        <f aca="true" t="shared" si="21" ref="P179:P191">O179*H179</f>
        <v>0</v>
      </c>
      <c r="Q179" s="145">
        <v>0</v>
      </c>
      <c r="R179" s="145">
        <f aca="true" t="shared" si="22" ref="R179:R191">Q179*H179</f>
        <v>0</v>
      </c>
      <c r="S179" s="145">
        <v>0</v>
      </c>
      <c r="T179" s="146">
        <f aca="true" t="shared" si="23" ref="T179:T191">S179*H179</f>
        <v>0</v>
      </c>
      <c r="AR179" s="147" t="s">
        <v>178</v>
      </c>
      <c r="AT179" s="147" t="s">
        <v>132</v>
      </c>
      <c r="AU179" s="147" t="s">
        <v>81</v>
      </c>
      <c r="AY179" s="13" t="s">
        <v>129</v>
      </c>
      <c r="BE179" s="148">
        <f aca="true" t="shared" si="24" ref="BE179:BE191">IF(N179="základná",J179,0)</f>
        <v>0</v>
      </c>
      <c r="BF179" s="148">
        <f aca="true" t="shared" si="25" ref="BF179:BF191">IF(N179="znížená",J179,0)</f>
        <v>0</v>
      </c>
      <c r="BG179" s="148">
        <f aca="true" t="shared" si="26" ref="BG179:BG191">IF(N179="zákl. prenesená",J179,0)</f>
        <v>0</v>
      </c>
      <c r="BH179" s="148">
        <f aca="true" t="shared" si="27" ref="BH179:BH191">IF(N179="zníž. prenesená",J179,0)</f>
        <v>0</v>
      </c>
      <c r="BI179" s="148">
        <f aca="true" t="shared" si="28" ref="BI179:BI191">IF(N179="nulová",J179,0)</f>
        <v>0</v>
      </c>
      <c r="BJ179" s="13" t="s">
        <v>81</v>
      </c>
      <c r="BK179" s="148">
        <f aca="true" t="shared" si="29" ref="BK179:BK191">ROUND(I179*H179,2)</f>
        <v>0</v>
      </c>
      <c r="BL179" s="13" t="s">
        <v>178</v>
      </c>
      <c r="BM179" s="147" t="s">
        <v>265</v>
      </c>
    </row>
    <row r="180" spans="2:65" s="1" customFormat="1" ht="21.75" customHeight="1">
      <c r="B180" s="135"/>
      <c r="C180" s="136" t="s">
        <v>266</v>
      </c>
      <c r="D180" s="136" t="s">
        <v>132</v>
      </c>
      <c r="E180" s="137" t="s">
        <v>267</v>
      </c>
      <c r="F180" s="138" t="s">
        <v>268</v>
      </c>
      <c r="G180" s="139" t="s">
        <v>242</v>
      </c>
      <c r="H180" s="140">
        <v>6</v>
      </c>
      <c r="I180" s="141"/>
      <c r="J180" s="141">
        <f t="shared" si="20"/>
        <v>0</v>
      </c>
      <c r="K180" s="142"/>
      <c r="L180" s="25"/>
      <c r="M180" s="143" t="s">
        <v>1</v>
      </c>
      <c r="N180" s="144" t="s">
        <v>36</v>
      </c>
      <c r="O180" s="145">
        <v>0</v>
      </c>
      <c r="P180" s="145">
        <f t="shared" si="21"/>
        <v>0</v>
      </c>
      <c r="Q180" s="145">
        <v>0</v>
      </c>
      <c r="R180" s="145">
        <f t="shared" si="22"/>
        <v>0</v>
      </c>
      <c r="S180" s="145">
        <v>0</v>
      </c>
      <c r="T180" s="146">
        <f t="shared" si="23"/>
        <v>0</v>
      </c>
      <c r="AR180" s="147" t="s">
        <v>178</v>
      </c>
      <c r="AT180" s="147" t="s">
        <v>132</v>
      </c>
      <c r="AU180" s="147" t="s">
        <v>81</v>
      </c>
      <c r="AY180" s="13" t="s">
        <v>129</v>
      </c>
      <c r="BE180" s="148">
        <f t="shared" si="24"/>
        <v>0</v>
      </c>
      <c r="BF180" s="148">
        <f t="shared" si="25"/>
        <v>0</v>
      </c>
      <c r="BG180" s="148">
        <f t="shared" si="26"/>
        <v>0</v>
      </c>
      <c r="BH180" s="148">
        <f t="shared" si="27"/>
        <v>0</v>
      </c>
      <c r="BI180" s="148">
        <f t="shared" si="28"/>
        <v>0</v>
      </c>
      <c r="BJ180" s="13" t="s">
        <v>81</v>
      </c>
      <c r="BK180" s="148">
        <f t="shared" si="29"/>
        <v>0</v>
      </c>
      <c r="BL180" s="13" t="s">
        <v>178</v>
      </c>
      <c r="BM180" s="147" t="s">
        <v>269</v>
      </c>
    </row>
    <row r="181" spans="2:65" s="1" customFormat="1" ht="21.75" customHeight="1">
      <c r="B181" s="135"/>
      <c r="C181" s="136" t="s">
        <v>270</v>
      </c>
      <c r="D181" s="136" t="s">
        <v>132</v>
      </c>
      <c r="E181" s="137" t="s">
        <v>271</v>
      </c>
      <c r="F181" s="138" t="s">
        <v>272</v>
      </c>
      <c r="G181" s="139" t="s">
        <v>242</v>
      </c>
      <c r="H181" s="140">
        <v>12</v>
      </c>
      <c r="I181" s="141"/>
      <c r="J181" s="141">
        <f t="shared" si="20"/>
        <v>0</v>
      </c>
      <c r="K181" s="142"/>
      <c r="L181" s="25"/>
      <c r="M181" s="143" t="s">
        <v>1</v>
      </c>
      <c r="N181" s="144" t="s">
        <v>36</v>
      </c>
      <c r="O181" s="145">
        <v>0.84244</v>
      </c>
      <c r="P181" s="145">
        <f t="shared" si="21"/>
        <v>10.10928</v>
      </c>
      <c r="Q181" s="145">
        <v>0.00343</v>
      </c>
      <c r="R181" s="145">
        <f t="shared" si="22"/>
        <v>0.04116</v>
      </c>
      <c r="S181" s="145">
        <v>0</v>
      </c>
      <c r="T181" s="146">
        <f t="shared" si="23"/>
        <v>0</v>
      </c>
      <c r="AR181" s="147" t="s">
        <v>178</v>
      </c>
      <c r="AT181" s="147" t="s">
        <v>132</v>
      </c>
      <c r="AU181" s="147" t="s">
        <v>81</v>
      </c>
      <c r="AY181" s="13" t="s">
        <v>129</v>
      </c>
      <c r="BE181" s="148">
        <f t="shared" si="24"/>
        <v>0</v>
      </c>
      <c r="BF181" s="148">
        <f t="shared" si="25"/>
        <v>0</v>
      </c>
      <c r="BG181" s="148">
        <f t="shared" si="26"/>
        <v>0</v>
      </c>
      <c r="BH181" s="148">
        <f t="shared" si="27"/>
        <v>0</v>
      </c>
      <c r="BI181" s="148">
        <f t="shared" si="28"/>
        <v>0</v>
      </c>
      <c r="BJ181" s="13" t="s">
        <v>81</v>
      </c>
      <c r="BK181" s="148">
        <f t="shared" si="29"/>
        <v>0</v>
      </c>
      <c r="BL181" s="13" t="s">
        <v>178</v>
      </c>
      <c r="BM181" s="147" t="s">
        <v>273</v>
      </c>
    </row>
    <row r="182" spans="2:65" s="1" customFormat="1" ht="24.2" customHeight="1">
      <c r="B182" s="135"/>
      <c r="C182" s="136" t="s">
        <v>184</v>
      </c>
      <c r="D182" s="136" t="s">
        <v>132</v>
      </c>
      <c r="E182" s="137" t="s">
        <v>274</v>
      </c>
      <c r="F182" s="138" t="s">
        <v>275</v>
      </c>
      <c r="G182" s="139" t="s">
        <v>242</v>
      </c>
      <c r="H182" s="140">
        <v>24</v>
      </c>
      <c r="I182" s="141"/>
      <c r="J182" s="141">
        <f t="shared" si="20"/>
        <v>0</v>
      </c>
      <c r="K182" s="142"/>
      <c r="L182" s="25"/>
      <c r="M182" s="143" t="s">
        <v>1</v>
      </c>
      <c r="N182" s="144" t="s">
        <v>36</v>
      </c>
      <c r="O182" s="145">
        <v>0</v>
      </c>
      <c r="P182" s="145">
        <f t="shared" si="21"/>
        <v>0</v>
      </c>
      <c r="Q182" s="145">
        <v>0</v>
      </c>
      <c r="R182" s="145">
        <f t="shared" si="22"/>
        <v>0</v>
      </c>
      <c r="S182" s="145">
        <v>0</v>
      </c>
      <c r="T182" s="146">
        <f t="shared" si="23"/>
        <v>0</v>
      </c>
      <c r="AR182" s="147" t="s">
        <v>178</v>
      </c>
      <c r="AT182" s="147" t="s">
        <v>132</v>
      </c>
      <c r="AU182" s="147" t="s">
        <v>81</v>
      </c>
      <c r="AY182" s="13" t="s">
        <v>129</v>
      </c>
      <c r="BE182" s="148">
        <f t="shared" si="24"/>
        <v>0</v>
      </c>
      <c r="BF182" s="148">
        <f t="shared" si="25"/>
        <v>0</v>
      </c>
      <c r="BG182" s="148">
        <f t="shared" si="26"/>
        <v>0</v>
      </c>
      <c r="BH182" s="148">
        <f t="shared" si="27"/>
        <v>0</v>
      </c>
      <c r="BI182" s="148">
        <f t="shared" si="28"/>
        <v>0</v>
      </c>
      <c r="BJ182" s="13" t="s">
        <v>81</v>
      </c>
      <c r="BK182" s="148">
        <f t="shared" si="29"/>
        <v>0</v>
      </c>
      <c r="BL182" s="13" t="s">
        <v>178</v>
      </c>
      <c r="BM182" s="147" t="s">
        <v>276</v>
      </c>
    </row>
    <row r="183" spans="2:65" s="1" customFormat="1" ht="16.5" customHeight="1">
      <c r="B183" s="135"/>
      <c r="C183" s="136" t="s">
        <v>277</v>
      </c>
      <c r="D183" s="136" t="s">
        <v>132</v>
      </c>
      <c r="E183" s="137" t="s">
        <v>278</v>
      </c>
      <c r="F183" s="138" t="s">
        <v>279</v>
      </c>
      <c r="G183" s="139" t="s">
        <v>280</v>
      </c>
      <c r="H183" s="140">
        <v>3</v>
      </c>
      <c r="I183" s="141"/>
      <c r="J183" s="141">
        <f t="shared" si="20"/>
        <v>0</v>
      </c>
      <c r="K183" s="142"/>
      <c r="L183" s="25"/>
      <c r="M183" s="143" t="s">
        <v>1</v>
      </c>
      <c r="N183" s="144" t="s">
        <v>36</v>
      </c>
      <c r="O183" s="145">
        <v>0</v>
      </c>
      <c r="P183" s="145">
        <f t="shared" si="21"/>
        <v>0</v>
      </c>
      <c r="Q183" s="145">
        <v>0</v>
      </c>
      <c r="R183" s="145">
        <f t="shared" si="22"/>
        <v>0</v>
      </c>
      <c r="S183" s="145">
        <v>0</v>
      </c>
      <c r="T183" s="146">
        <f t="shared" si="23"/>
        <v>0</v>
      </c>
      <c r="AR183" s="147" t="s">
        <v>178</v>
      </c>
      <c r="AT183" s="147" t="s">
        <v>132</v>
      </c>
      <c r="AU183" s="147" t="s">
        <v>81</v>
      </c>
      <c r="AY183" s="13" t="s">
        <v>129</v>
      </c>
      <c r="BE183" s="148">
        <f t="shared" si="24"/>
        <v>0</v>
      </c>
      <c r="BF183" s="148">
        <f t="shared" si="25"/>
        <v>0</v>
      </c>
      <c r="BG183" s="148">
        <f t="shared" si="26"/>
        <v>0</v>
      </c>
      <c r="BH183" s="148">
        <f t="shared" si="27"/>
        <v>0</v>
      </c>
      <c r="BI183" s="148">
        <f t="shared" si="28"/>
        <v>0</v>
      </c>
      <c r="BJ183" s="13" t="s">
        <v>81</v>
      </c>
      <c r="BK183" s="148">
        <f t="shared" si="29"/>
        <v>0</v>
      </c>
      <c r="BL183" s="13" t="s">
        <v>178</v>
      </c>
      <c r="BM183" s="147" t="s">
        <v>281</v>
      </c>
    </row>
    <row r="184" spans="2:65" s="1" customFormat="1" ht="21.75" customHeight="1">
      <c r="B184" s="135"/>
      <c r="C184" s="136" t="s">
        <v>282</v>
      </c>
      <c r="D184" s="136" t="s">
        <v>132</v>
      </c>
      <c r="E184" s="137" t="s">
        <v>283</v>
      </c>
      <c r="F184" s="138" t="s">
        <v>284</v>
      </c>
      <c r="G184" s="139" t="s">
        <v>242</v>
      </c>
      <c r="H184" s="140">
        <v>26</v>
      </c>
      <c r="I184" s="141"/>
      <c r="J184" s="141">
        <f t="shared" si="20"/>
        <v>0</v>
      </c>
      <c r="K184" s="142"/>
      <c r="L184" s="25"/>
      <c r="M184" s="143" t="s">
        <v>1</v>
      </c>
      <c r="N184" s="144" t="s">
        <v>36</v>
      </c>
      <c r="O184" s="145">
        <v>0</v>
      </c>
      <c r="P184" s="145">
        <f t="shared" si="21"/>
        <v>0</v>
      </c>
      <c r="Q184" s="145">
        <v>0</v>
      </c>
      <c r="R184" s="145">
        <f t="shared" si="22"/>
        <v>0</v>
      </c>
      <c r="S184" s="145">
        <v>0</v>
      </c>
      <c r="T184" s="146">
        <f t="shared" si="23"/>
        <v>0</v>
      </c>
      <c r="AR184" s="147" t="s">
        <v>178</v>
      </c>
      <c r="AT184" s="147" t="s">
        <v>132</v>
      </c>
      <c r="AU184" s="147" t="s">
        <v>81</v>
      </c>
      <c r="AY184" s="13" t="s">
        <v>129</v>
      </c>
      <c r="BE184" s="148">
        <f t="shared" si="24"/>
        <v>0</v>
      </c>
      <c r="BF184" s="148">
        <f t="shared" si="25"/>
        <v>0</v>
      </c>
      <c r="BG184" s="148">
        <f t="shared" si="26"/>
        <v>0</v>
      </c>
      <c r="BH184" s="148">
        <f t="shared" si="27"/>
        <v>0</v>
      </c>
      <c r="BI184" s="148">
        <f t="shared" si="28"/>
        <v>0</v>
      </c>
      <c r="BJ184" s="13" t="s">
        <v>81</v>
      </c>
      <c r="BK184" s="148">
        <f t="shared" si="29"/>
        <v>0</v>
      </c>
      <c r="BL184" s="13" t="s">
        <v>178</v>
      </c>
      <c r="BM184" s="147" t="s">
        <v>285</v>
      </c>
    </row>
    <row r="185" spans="2:65" s="1" customFormat="1" ht="24.2" customHeight="1">
      <c r="B185" s="135"/>
      <c r="C185" s="136" t="s">
        <v>286</v>
      </c>
      <c r="D185" s="136" t="s">
        <v>132</v>
      </c>
      <c r="E185" s="137" t="s">
        <v>287</v>
      </c>
      <c r="F185" s="138" t="s">
        <v>288</v>
      </c>
      <c r="G185" s="139" t="s">
        <v>280</v>
      </c>
      <c r="H185" s="140">
        <v>10</v>
      </c>
      <c r="I185" s="141"/>
      <c r="J185" s="141">
        <f t="shared" si="20"/>
        <v>0</v>
      </c>
      <c r="K185" s="142"/>
      <c r="L185" s="25"/>
      <c r="M185" s="143" t="s">
        <v>1</v>
      </c>
      <c r="N185" s="144" t="s">
        <v>36</v>
      </c>
      <c r="O185" s="145">
        <v>0</v>
      </c>
      <c r="P185" s="145">
        <f t="shared" si="21"/>
        <v>0</v>
      </c>
      <c r="Q185" s="145">
        <v>0</v>
      </c>
      <c r="R185" s="145">
        <f t="shared" si="22"/>
        <v>0</v>
      </c>
      <c r="S185" s="145">
        <v>0</v>
      </c>
      <c r="T185" s="146">
        <f t="shared" si="23"/>
        <v>0</v>
      </c>
      <c r="AR185" s="147" t="s">
        <v>178</v>
      </c>
      <c r="AT185" s="147" t="s">
        <v>132</v>
      </c>
      <c r="AU185" s="147" t="s">
        <v>81</v>
      </c>
      <c r="AY185" s="13" t="s">
        <v>129</v>
      </c>
      <c r="BE185" s="148">
        <f t="shared" si="24"/>
        <v>0</v>
      </c>
      <c r="BF185" s="148">
        <f t="shared" si="25"/>
        <v>0</v>
      </c>
      <c r="BG185" s="148">
        <f t="shared" si="26"/>
        <v>0</v>
      </c>
      <c r="BH185" s="148">
        <f t="shared" si="27"/>
        <v>0</v>
      </c>
      <c r="BI185" s="148">
        <f t="shared" si="28"/>
        <v>0</v>
      </c>
      <c r="BJ185" s="13" t="s">
        <v>81</v>
      </c>
      <c r="BK185" s="148">
        <f t="shared" si="29"/>
        <v>0</v>
      </c>
      <c r="BL185" s="13" t="s">
        <v>178</v>
      </c>
      <c r="BM185" s="147" t="s">
        <v>289</v>
      </c>
    </row>
    <row r="186" spans="2:65" s="1" customFormat="1" ht="24.2" customHeight="1">
      <c r="B186" s="135"/>
      <c r="C186" s="136" t="s">
        <v>290</v>
      </c>
      <c r="D186" s="136" t="s">
        <v>132</v>
      </c>
      <c r="E186" s="137" t="s">
        <v>291</v>
      </c>
      <c r="F186" s="138" t="s">
        <v>292</v>
      </c>
      <c r="G186" s="139" t="s">
        <v>280</v>
      </c>
      <c r="H186" s="140">
        <v>8</v>
      </c>
      <c r="I186" s="141"/>
      <c r="J186" s="141">
        <f t="shared" si="20"/>
        <v>0</v>
      </c>
      <c r="K186" s="142"/>
      <c r="L186" s="25"/>
      <c r="M186" s="143" t="s">
        <v>1</v>
      </c>
      <c r="N186" s="144" t="s">
        <v>36</v>
      </c>
      <c r="O186" s="145">
        <v>0</v>
      </c>
      <c r="P186" s="145">
        <f t="shared" si="21"/>
        <v>0</v>
      </c>
      <c r="Q186" s="145">
        <v>0</v>
      </c>
      <c r="R186" s="145">
        <f t="shared" si="22"/>
        <v>0</v>
      </c>
      <c r="S186" s="145">
        <v>0</v>
      </c>
      <c r="T186" s="146">
        <f t="shared" si="23"/>
        <v>0</v>
      </c>
      <c r="AR186" s="147" t="s">
        <v>178</v>
      </c>
      <c r="AT186" s="147" t="s">
        <v>132</v>
      </c>
      <c r="AU186" s="147" t="s">
        <v>81</v>
      </c>
      <c r="AY186" s="13" t="s">
        <v>129</v>
      </c>
      <c r="BE186" s="148">
        <f t="shared" si="24"/>
        <v>0</v>
      </c>
      <c r="BF186" s="148">
        <f t="shared" si="25"/>
        <v>0</v>
      </c>
      <c r="BG186" s="148">
        <f t="shared" si="26"/>
        <v>0</v>
      </c>
      <c r="BH186" s="148">
        <f t="shared" si="27"/>
        <v>0</v>
      </c>
      <c r="BI186" s="148">
        <f t="shared" si="28"/>
        <v>0</v>
      </c>
      <c r="BJ186" s="13" t="s">
        <v>81</v>
      </c>
      <c r="BK186" s="148">
        <f t="shared" si="29"/>
        <v>0</v>
      </c>
      <c r="BL186" s="13" t="s">
        <v>178</v>
      </c>
      <c r="BM186" s="147" t="s">
        <v>293</v>
      </c>
    </row>
    <row r="187" spans="2:65" s="1" customFormat="1" ht="16.5" customHeight="1">
      <c r="B187" s="135"/>
      <c r="C187" s="136" t="s">
        <v>294</v>
      </c>
      <c r="D187" s="136" t="s">
        <v>132</v>
      </c>
      <c r="E187" s="137" t="s">
        <v>295</v>
      </c>
      <c r="F187" s="138" t="s">
        <v>296</v>
      </c>
      <c r="G187" s="139" t="s">
        <v>280</v>
      </c>
      <c r="H187" s="140">
        <v>6</v>
      </c>
      <c r="I187" s="141"/>
      <c r="J187" s="141">
        <f t="shared" si="20"/>
        <v>0</v>
      </c>
      <c r="K187" s="142"/>
      <c r="L187" s="25"/>
      <c r="M187" s="143" t="s">
        <v>1</v>
      </c>
      <c r="N187" s="144" t="s">
        <v>36</v>
      </c>
      <c r="O187" s="145">
        <v>0</v>
      </c>
      <c r="P187" s="145">
        <f t="shared" si="21"/>
        <v>0</v>
      </c>
      <c r="Q187" s="145">
        <v>0</v>
      </c>
      <c r="R187" s="145">
        <f t="shared" si="22"/>
        <v>0</v>
      </c>
      <c r="S187" s="145">
        <v>0</v>
      </c>
      <c r="T187" s="146">
        <f t="shared" si="23"/>
        <v>0</v>
      </c>
      <c r="AR187" s="147" t="s">
        <v>178</v>
      </c>
      <c r="AT187" s="147" t="s">
        <v>132</v>
      </c>
      <c r="AU187" s="147" t="s">
        <v>81</v>
      </c>
      <c r="AY187" s="13" t="s">
        <v>129</v>
      </c>
      <c r="BE187" s="148">
        <f t="shared" si="24"/>
        <v>0</v>
      </c>
      <c r="BF187" s="148">
        <f t="shared" si="25"/>
        <v>0</v>
      </c>
      <c r="BG187" s="148">
        <f t="shared" si="26"/>
        <v>0</v>
      </c>
      <c r="BH187" s="148">
        <f t="shared" si="27"/>
        <v>0</v>
      </c>
      <c r="BI187" s="148">
        <f t="shared" si="28"/>
        <v>0</v>
      </c>
      <c r="BJ187" s="13" t="s">
        <v>81</v>
      </c>
      <c r="BK187" s="148">
        <f t="shared" si="29"/>
        <v>0</v>
      </c>
      <c r="BL187" s="13" t="s">
        <v>178</v>
      </c>
      <c r="BM187" s="147" t="s">
        <v>297</v>
      </c>
    </row>
    <row r="188" spans="2:65" s="1" customFormat="1" ht="24.2" customHeight="1">
      <c r="B188" s="135"/>
      <c r="C188" s="136" t="s">
        <v>298</v>
      </c>
      <c r="D188" s="136" t="s">
        <v>132</v>
      </c>
      <c r="E188" s="137" t="s">
        <v>299</v>
      </c>
      <c r="F188" s="138" t="s">
        <v>300</v>
      </c>
      <c r="G188" s="139" t="s">
        <v>280</v>
      </c>
      <c r="H188" s="140">
        <v>3</v>
      </c>
      <c r="I188" s="141"/>
      <c r="J188" s="141">
        <f t="shared" si="20"/>
        <v>0</v>
      </c>
      <c r="K188" s="142"/>
      <c r="L188" s="25"/>
      <c r="M188" s="143" t="s">
        <v>1</v>
      </c>
      <c r="N188" s="144" t="s">
        <v>36</v>
      </c>
      <c r="O188" s="145">
        <v>0</v>
      </c>
      <c r="P188" s="145">
        <f t="shared" si="21"/>
        <v>0</v>
      </c>
      <c r="Q188" s="145">
        <v>0</v>
      </c>
      <c r="R188" s="145">
        <f t="shared" si="22"/>
        <v>0</v>
      </c>
      <c r="S188" s="145">
        <v>0</v>
      </c>
      <c r="T188" s="146">
        <f t="shared" si="23"/>
        <v>0</v>
      </c>
      <c r="AR188" s="147" t="s">
        <v>178</v>
      </c>
      <c r="AT188" s="147" t="s">
        <v>132</v>
      </c>
      <c r="AU188" s="147" t="s">
        <v>81</v>
      </c>
      <c r="AY188" s="13" t="s">
        <v>129</v>
      </c>
      <c r="BE188" s="148">
        <f t="shared" si="24"/>
        <v>0</v>
      </c>
      <c r="BF188" s="148">
        <f t="shared" si="25"/>
        <v>0</v>
      </c>
      <c r="BG188" s="148">
        <f t="shared" si="26"/>
        <v>0</v>
      </c>
      <c r="BH188" s="148">
        <f t="shared" si="27"/>
        <v>0</v>
      </c>
      <c r="BI188" s="148">
        <f t="shared" si="28"/>
        <v>0</v>
      </c>
      <c r="BJ188" s="13" t="s">
        <v>81</v>
      </c>
      <c r="BK188" s="148">
        <f t="shared" si="29"/>
        <v>0</v>
      </c>
      <c r="BL188" s="13" t="s">
        <v>178</v>
      </c>
      <c r="BM188" s="147" t="s">
        <v>301</v>
      </c>
    </row>
    <row r="189" spans="2:65" s="1" customFormat="1" ht="24.2" customHeight="1">
      <c r="B189" s="135"/>
      <c r="C189" s="149" t="s">
        <v>302</v>
      </c>
      <c r="D189" s="149" t="s">
        <v>181</v>
      </c>
      <c r="E189" s="150" t="s">
        <v>303</v>
      </c>
      <c r="F189" s="151" t="s">
        <v>304</v>
      </c>
      <c r="G189" s="152" t="s">
        <v>280</v>
      </c>
      <c r="H189" s="153">
        <v>3</v>
      </c>
      <c r="I189" s="154"/>
      <c r="J189" s="154">
        <f t="shared" si="20"/>
        <v>0</v>
      </c>
      <c r="K189" s="155"/>
      <c r="L189" s="156"/>
      <c r="M189" s="157" t="s">
        <v>1</v>
      </c>
      <c r="N189" s="158" t="s">
        <v>36</v>
      </c>
      <c r="O189" s="145">
        <v>0</v>
      </c>
      <c r="P189" s="145">
        <f t="shared" si="21"/>
        <v>0</v>
      </c>
      <c r="Q189" s="145">
        <v>0</v>
      </c>
      <c r="R189" s="145">
        <f t="shared" si="22"/>
        <v>0</v>
      </c>
      <c r="S189" s="145">
        <v>0</v>
      </c>
      <c r="T189" s="146">
        <f t="shared" si="23"/>
        <v>0</v>
      </c>
      <c r="AR189" s="147" t="s">
        <v>184</v>
      </c>
      <c r="AT189" s="147" t="s">
        <v>181</v>
      </c>
      <c r="AU189" s="147" t="s">
        <v>81</v>
      </c>
      <c r="AY189" s="13" t="s">
        <v>129</v>
      </c>
      <c r="BE189" s="148">
        <f t="shared" si="24"/>
        <v>0</v>
      </c>
      <c r="BF189" s="148">
        <f t="shared" si="25"/>
        <v>0</v>
      </c>
      <c r="BG189" s="148">
        <f t="shared" si="26"/>
        <v>0</v>
      </c>
      <c r="BH189" s="148">
        <f t="shared" si="27"/>
        <v>0</v>
      </c>
      <c r="BI189" s="148">
        <f t="shared" si="28"/>
        <v>0</v>
      </c>
      <c r="BJ189" s="13" t="s">
        <v>81</v>
      </c>
      <c r="BK189" s="148">
        <f t="shared" si="29"/>
        <v>0</v>
      </c>
      <c r="BL189" s="13" t="s">
        <v>178</v>
      </c>
      <c r="BM189" s="147" t="s">
        <v>305</v>
      </c>
    </row>
    <row r="190" spans="2:65" s="1" customFormat="1" ht="24.2" customHeight="1">
      <c r="B190" s="135"/>
      <c r="C190" s="136" t="s">
        <v>306</v>
      </c>
      <c r="D190" s="136" t="s">
        <v>132</v>
      </c>
      <c r="E190" s="137" t="s">
        <v>307</v>
      </c>
      <c r="F190" s="138" t="s">
        <v>308</v>
      </c>
      <c r="G190" s="139" t="s">
        <v>242</v>
      </c>
      <c r="H190" s="140">
        <v>70</v>
      </c>
      <c r="I190" s="141"/>
      <c r="J190" s="141">
        <f t="shared" si="20"/>
        <v>0</v>
      </c>
      <c r="K190" s="142"/>
      <c r="L190" s="25"/>
      <c r="M190" s="143" t="s">
        <v>1</v>
      </c>
      <c r="N190" s="144" t="s">
        <v>36</v>
      </c>
      <c r="O190" s="145">
        <v>0</v>
      </c>
      <c r="P190" s="145">
        <f t="shared" si="21"/>
        <v>0</v>
      </c>
      <c r="Q190" s="145">
        <v>0</v>
      </c>
      <c r="R190" s="145">
        <f t="shared" si="22"/>
        <v>0</v>
      </c>
      <c r="S190" s="145">
        <v>0</v>
      </c>
      <c r="T190" s="146">
        <f t="shared" si="23"/>
        <v>0</v>
      </c>
      <c r="AR190" s="147" t="s">
        <v>178</v>
      </c>
      <c r="AT190" s="147" t="s">
        <v>132</v>
      </c>
      <c r="AU190" s="147" t="s">
        <v>81</v>
      </c>
      <c r="AY190" s="13" t="s">
        <v>129</v>
      </c>
      <c r="BE190" s="148">
        <f t="shared" si="24"/>
        <v>0</v>
      </c>
      <c r="BF190" s="148">
        <f t="shared" si="25"/>
        <v>0</v>
      </c>
      <c r="BG190" s="148">
        <f t="shared" si="26"/>
        <v>0</v>
      </c>
      <c r="BH190" s="148">
        <f t="shared" si="27"/>
        <v>0</v>
      </c>
      <c r="BI190" s="148">
        <f t="shared" si="28"/>
        <v>0</v>
      </c>
      <c r="BJ190" s="13" t="s">
        <v>81</v>
      </c>
      <c r="BK190" s="148">
        <f t="shared" si="29"/>
        <v>0</v>
      </c>
      <c r="BL190" s="13" t="s">
        <v>178</v>
      </c>
      <c r="BM190" s="147" t="s">
        <v>309</v>
      </c>
    </row>
    <row r="191" spans="2:65" s="1" customFormat="1" ht="24.2" customHeight="1">
      <c r="B191" s="135"/>
      <c r="C191" s="136" t="s">
        <v>310</v>
      </c>
      <c r="D191" s="136" t="s">
        <v>132</v>
      </c>
      <c r="E191" s="137" t="s">
        <v>311</v>
      </c>
      <c r="F191" s="138" t="s">
        <v>312</v>
      </c>
      <c r="G191" s="139" t="s">
        <v>205</v>
      </c>
      <c r="H191" s="140">
        <v>17.157</v>
      </c>
      <c r="I191" s="141"/>
      <c r="J191" s="141">
        <f t="shared" si="20"/>
        <v>0</v>
      </c>
      <c r="K191" s="142"/>
      <c r="L191" s="25"/>
      <c r="M191" s="143" t="s">
        <v>1</v>
      </c>
      <c r="N191" s="144" t="s">
        <v>36</v>
      </c>
      <c r="O191" s="145">
        <v>0</v>
      </c>
      <c r="P191" s="145">
        <f t="shared" si="21"/>
        <v>0</v>
      </c>
      <c r="Q191" s="145">
        <v>0</v>
      </c>
      <c r="R191" s="145">
        <f t="shared" si="22"/>
        <v>0</v>
      </c>
      <c r="S191" s="145">
        <v>0</v>
      </c>
      <c r="T191" s="146">
        <f t="shared" si="23"/>
        <v>0</v>
      </c>
      <c r="AR191" s="147" t="s">
        <v>178</v>
      </c>
      <c r="AT191" s="147" t="s">
        <v>132</v>
      </c>
      <c r="AU191" s="147" t="s">
        <v>81</v>
      </c>
      <c r="AY191" s="13" t="s">
        <v>129</v>
      </c>
      <c r="BE191" s="148">
        <f t="shared" si="24"/>
        <v>0</v>
      </c>
      <c r="BF191" s="148">
        <f t="shared" si="25"/>
        <v>0</v>
      </c>
      <c r="BG191" s="148">
        <f t="shared" si="26"/>
        <v>0</v>
      </c>
      <c r="BH191" s="148">
        <f t="shared" si="27"/>
        <v>0</v>
      </c>
      <c r="BI191" s="148">
        <f t="shared" si="28"/>
        <v>0</v>
      </c>
      <c r="BJ191" s="13" t="s">
        <v>81</v>
      </c>
      <c r="BK191" s="148">
        <f t="shared" si="29"/>
        <v>0</v>
      </c>
      <c r="BL191" s="13" t="s">
        <v>178</v>
      </c>
      <c r="BM191" s="147" t="s">
        <v>313</v>
      </c>
    </row>
    <row r="192" spans="2:63" s="11" customFormat="1" ht="22.9" customHeight="1">
      <c r="B192" s="124"/>
      <c r="D192" s="125" t="s">
        <v>69</v>
      </c>
      <c r="E192" s="133" t="s">
        <v>314</v>
      </c>
      <c r="F192" s="133" t="s">
        <v>315</v>
      </c>
      <c r="J192" s="134">
        <f>BK192</f>
        <v>0</v>
      </c>
      <c r="L192" s="124"/>
      <c r="M192" s="128"/>
      <c r="P192" s="129">
        <f>SUM(P193:P203)</f>
        <v>6.38464</v>
      </c>
      <c r="R192" s="129">
        <f>SUM(R193:R203)</f>
        <v>0.0088</v>
      </c>
      <c r="T192" s="130">
        <f>SUM(T193:T203)</f>
        <v>0</v>
      </c>
      <c r="AR192" s="125" t="s">
        <v>81</v>
      </c>
      <c r="AT192" s="131" t="s">
        <v>69</v>
      </c>
      <c r="AU192" s="131" t="s">
        <v>74</v>
      </c>
      <c r="AY192" s="125" t="s">
        <v>129</v>
      </c>
      <c r="BK192" s="132">
        <f>SUM(BK193:BK203)</f>
        <v>0</v>
      </c>
    </row>
    <row r="193" spans="2:65" s="1" customFormat="1" ht="16.5" customHeight="1">
      <c r="B193" s="135"/>
      <c r="C193" s="136" t="s">
        <v>316</v>
      </c>
      <c r="D193" s="136" t="s">
        <v>132</v>
      </c>
      <c r="E193" s="137" t="s">
        <v>317</v>
      </c>
      <c r="F193" s="138" t="s">
        <v>318</v>
      </c>
      <c r="G193" s="139" t="s">
        <v>242</v>
      </c>
      <c r="H193" s="140">
        <v>53</v>
      </c>
      <c r="I193" s="141"/>
      <c r="J193" s="141">
        <f aca="true" t="shared" si="30" ref="J193:J203">ROUND(I193*H193,2)</f>
        <v>0</v>
      </c>
      <c r="K193" s="142"/>
      <c r="L193" s="25"/>
      <c r="M193" s="143" t="s">
        <v>1</v>
      </c>
      <c r="N193" s="144" t="s">
        <v>36</v>
      </c>
      <c r="O193" s="145">
        <v>0</v>
      </c>
      <c r="P193" s="145">
        <f aca="true" t="shared" si="31" ref="P193:P203">O193*H193</f>
        <v>0</v>
      </c>
      <c r="Q193" s="145">
        <v>0</v>
      </c>
      <c r="R193" s="145">
        <f aca="true" t="shared" si="32" ref="R193:R203">Q193*H193</f>
        <v>0</v>
      </c>
      <c r="S193" s="145">
        <v>0</v>
      </c>
      <c r="T193" s="146">
        <f aca="true" t="shared" si="33" ref="T193:T203">S193*H193</f>
        <v>0</v>
      </c>
      <c r="AR193" s="147" t="s">
        <v>178</v>
      </c>
      <c r="AT193" s="147" t="s">
        <v>132</v>
      </c>
      <c r="AU193" s="147" t="s">
        <v>81</v>
      </c>
      <c r="AY193" s="13" t="s">
        <v>129</v>
      </c>
      <c r="BE193" s="148">
        <f aca="true" t="shared" si="34" ref="BE193:BE203">IF(N193="základná",J193,0)</f>
        <v>0</v>
      </c>
      <c r="BF193" s="148">
        <f aca="true" t="shared" si="35" ref="BF193:BF203">IF(N193="znížená",J193,0)</f>
        <v>0</v>
      </c>
      <c r="BG193" s="148">
        <f aca="true" t="shared" si="36" ref="BG193:BG203">IF(N193="zákl. prenesená",J193,0)</f>
        <v>0</v>
      </c>
      <c r="BH193" s="148">
        <f aca="true" t="shared" si="37" ref="BH193:BH203">IF(N193="zníž. prenesená",J193,0)</f>
        <v>0</v>
      </c>
      <c r="BI193" s="148">
        <f aca="true" t="shared" si="38" ref="BI193:BI203">IF(N193="nulová",J193,0)</f>
        <v>0</v>
      </c>
      <c r="BJ193" s="13" t="s">
        <v>81</v>
      </c>
      <c r="BK193" s="148">
        <f aca="true" t="shared" si="39" ref="BK193:BK203">ROUND(I193*H193,2)</f>
        <v>0</v>
      </c>
      <c r="BL193" s="13" t="s">
        <v>178</v>
      </c>
      <c r="BM193" s="147" t="s">
        <v>319</v>
      </c>
    </row>
    <row r="194" spans="2:65" s="1" customFormat="1" ht="16.5" customHeight="1">
      <c r="B194" s="135"/>
      <c r="C194" s="136" t="s">
        <v>320</v>
      </c>
      <c r="D194" s="136" t="s">
        <v>132</v>
      </c>
      <c r="E194" s="137" t="s">
        <v>321</v>
      </c>
      <c r="F194" s="138" t="s">
        <v>322</v>
      </c>
      <c r="G194" s="139" t="s">
        <v>242</v>
      </c>
      <c r="H194" s="140">
        <v>25</v>
      </c>
      <c r="I194" s="141"/>
      <c r="J194" s="141">
        <f t="shared" si="30"/>
        <v>0</v>
      </c>
      <c r="K194" s="142"/>
      <c r="L194" s="25"/>
      <c r="M194" s="143" t="s">
        <v>1</v>
      </c>
      <c r="N194" s="144" t="s">
        <v>36</v>
      </c>
      <c r="O194" s="145">
        <v>0</v>
      </c>
      <c r="P194" s="145">
        <f t="shared" si="31"/>
        <v>0</v>
      </c>
      <c r="Q194" s="145">
        <v>0</v>
      </c>
      <c r="R194" s="145">
        <f t="shared" si="32"/>
        <v>0</v>
      </c>
      <c r="S194" s="145">
        <v>0</v>
      </c>
      <c r="T194" s="146">
        <f t="shared" si="33"/>
        <v>0</v>
      </c>
      <c r="AR194" s="147" t="s">
        <v>178</v>
      </c>
      <c r="AT194" s="147" t="s">
        <v>132</v>
      </c>
      <c r="AU194" s="147" t="s">
        <v>81</v>
      </c>
      <c r="AY194" s="13" t="s">
        <v>129</v>
      </c>
      <c r="BE194" s="148">
        <f t="shared" si="34"/>
        <v>0</v>
      </c>
      <c r="BF194" s="148">
        <f t="shared" si="35"/>
        <v>0</v>
      </c>
      <c r="BG194" s="148">
        <f t="shared" si="36"/>
        <v>0</v>
      </c>
      <c r="BH194" s="148">
        <f t="shared" si="37"/>
        <v>0</v>
      </c>
      <c r="BI194" s="148">
        <f t="shared" si="38"/>
        <v>0</v>
      </c>
      <c r="BJ194" s="13" t="s">
        <v>81</v>
      </c>
      <c r="BK194" s="148">
        <f t="shared" si="39"/>
        <v>0</v>
      </c>
      <c r="BL194" s="13" t="s">
        <v>178</v>
      </c>
      <c r="BM194" s="147" t="s">
        <v>323</v>
      </c>
    </row>
    <row r="195" spans="2:65" s="1" customFormat="1" ht="16.5" customHeight="1">
      <c r="B195" s="135"/>
      <c r="C195" s="136" t="s">
        <v>324</v>
      </c>
      <c r="D195" s="136" t="s">
        <v>132</v>
      </c>
      <c r="E195" s="137" t="s">
        <v>325</v>
      </c>
      <c r="F195" s="138" t="s">
        <v>326</v>
      </c>
      <c r="G195" s="139" t="s">
        <v>242</v>
      </c>
      <c r="H195" s="140">
        <v>12</v>
      </c>
      <c r="I195" s="141"/>
      <c r="J195" s="141">
        <f t="shared" si="30"/>
        <v>0</v>
      </c>
      <c r="K195" s="142"/>
      <c r="L195" s="25"/>
      <c r="M195" s="143" t="s">
        <v>1</v>
      </c>
      <c r="N195" s="144" t="s">
        <v>36</v>
      </c>
      <c r="O195" s="145">
        <v>0</v>
      </c>
      <c r="P195" s="145">
        <f t="shared" si="31"/>
        <v>0</v>
      </c>
      <c r="Q195" s="145">
        <v>0</v>
      </c>
      <c r="R195" s="145">
        <f t="shared" si="32"/>
        <v>0</v>
      </c>
      <c r="S195" s="145">
        <v>0</v>
      </c>
      <c r="T195" s="146">
        <f t="shared" si="33"/>
        <v>0</v>
      </c>
      <c r="AR195" s="147" t="s">
        <v>178</v>
      </c>
      <c r="AT195" s="147" t="s">
        <v>132</v>
      </c>
      <c r="AU195" s="147" t="s">
        <v>81</v>
      </c>
      <c r="AY195" s="13" t="s">
        <v>129</v>
      </c>
      <c r="BE195" s="148">
        <f t="shared" si="34"/>
        <v>0</v>
      </c>
      <c r="BF195" s="148">
        <f t="shared" si="35"/>
        <v>0</v>
      </c>
      <c r="BG195" s="148">
        <f t="shared" si="36"/>
        <v>0</v>
      </c>
      <c r="BH195" s="148">
        <f t="shared" si="37"/>
        <v>0</v>
      </c>
      <c r="BI195" s="148">
        <f t="shared" si="38"/>
        <v>0</v>
      </c>
      <c r="BJ195" s="13" t="s">
        <v>81</v>
      </c>
      <c r="BK195" s="148">
        <f t="shared" si="39"/>
        <v>0</v>
      </c>
      <c r="BL195" s="13" t="s">
        <v>178</v>
      </c>
      <c r="BM195" s="147" t="s">
        <v>327</v>
      </c>
    </row>
    <row r="196" spans="2:65" s="1" customFormat="1" ht="21.75" customHeight="1">
      <c r="B196" s="135"/>
      <c r="C196" s="136" t="s">
        <v>328</v>
      </c>
      <c r="D196" s="136" t="s">
        <v>132</v>
      </c>
      <c r="E196" s="137" t="s">
        <v>329</v>
      </c>
      <c r="F196" s="138" t="s">
        <v>330</v>
      </c>
      <c r="G196" s="139" t="s">
        <v>242</v>
      </c>
      <c r="H196" s="140">
        <v>16</v>
      </c>
      <c r="I196" s="141"/>
      <c r="J196" s="141">
        <f t="shared" si="30"/>
        <v>0</v>
      </c>
      <c r="K196" s="142"/>
      <c r="L196" s="25"/>
      <c r="M196" s="143" t="s">
        <v>1</v>
      </c>
      <c r="N196" s="144" t="s">
        <v>36</v>
      </c>
      <c r="O196" s="145">
        <v>0.39904</v>
      </c>
      <c r="P196" s="145">
        <f t="shared" si="31"/>
        <v>6.38464</v>
      </c>
      <c r="Q196" s="145">
        <v>0.00055</v>
      </c>
      <c r="R196" s="145">
        <f t="shared" si="32"/>
        <v>0.0088</v>
      </c>
      <c r="S196" s="145">
        <v>0</v>
      </c>
      <c r="T196" s="146">
        <f t="shared" si="33"/>
        <v>0</v>
      </c>
      <c r="AR196" s="147" t="s">
        <v>178</v>
      </c>
      <c r="AT196" s="147" t="s">
        <v>132</v>
      </c>
      <c r="AU196" s="147" t="s">
        <v>81</v>
      </c>
      <c r="AY196" s="13" t="s">
        <v>129</v>
      </c>
      <c r="BE196" s="148">
        <f t="shared" si="34"/>
        <v>0</v>
      </c>
      <c r="BF196" s="148">
        <f t="shared" si="35"/>
        <v>0</v>
      </c>
      <c r="BG196" s="148">
        <f t="shared" si="36"/>
        <v>0</v>
      </c>
      <c r="BH196" s="148">
        <f t="shared" si="37"/>
        <v>0</v>
      </c>
      <c r="BI196" s="148">
        <f t="shared" si="38"/>
        <v>0</v>
      </c>
      <c r="BJ196" s="13" t="s">
        <v>81</v>
      </c>
      <c r="BK196" s="148">
        <f t="shared" si="39"/>
        <v>0</v>
      </c>
      <c r="BL196" s="13" t="s">
        <v>178</v>
      </c>
      <c r="BM196" s="147" t="s">
        <v>331</v>
      </c>
    </row>
    <row r="197" spans="2:65" s="1" customFormat="1" ht="24.2" customHeight="1">
      <c r="B197" s="135"/>
      <c r="C197" s="136" t="s">
        <v>332</v>
      </c>
      <c r="D197" s="136" t="s">
        <v>132</v>
      </c>
      <c r="E197" s="137" t="s">
        <v>333</v>
      </c>
      <c r="F197" s="138" t="s">
        <v>334</v>
      </c>
      <c r="G197" s="139" t="s">
        <v>280</v>
      </c>
      <c r="H197" s="140">
        <v>32</v>
      </c>
      <c r="I197" s="141"/>
      <c r="J197" s="141">
        <f t="shared" si="30"/>
        <v>0</v>
      </c>
      <c r="K197" s="142"/>
      <c r="L197" s="25"/>
      <c r="M197" s="143" t="s">
        <v>1</v>
      </c>
      <c r="N197" s="144" t="s">
        <v>36</v>
      </c>
      <c r="O197" s="145">
        <v>0</v>
      </c>
      <c r="P197" s="145">
        <f t="shared" si="31"/>
        <v>0</v>
      </c>
      <c r="Q197" s="145">
        <v>0</v>
      </c>
      <c r="R197" s="145">
        <f t="shared" si="32"/>
        <v>0</v>
      </c>
      <c r="S197" s="145">
        <v>0</v>
      </c>
      <c r="T197" s="146">
        <f t="shared" si="33"/>
        <v>0</v>
      </c>
      <c r="AR197" s="147" t="s">
        <v>178</v>
      </c>
      <c r="AT197" s="147" t="s">
        <v>132</v>
      </c>
      <c r="AU197" s="147" t="s">
        <v>81</v>
      </c>
      <c r="AY197" s="13" t="s">
        <v>129</v>
      </c>
      <c r="BE197" s="148">
        <f t="shared" si="34"/>
        <v>0</v>
      </c>
      <c r="BF197" s="148">
        <f t="shared" si="35"/>
        <v>0</v>
      </c>
      <c r="BG197" s="148">
        <f t="shared" si="36"/>
        <v>0</v>
      </c>
      <c r="BH197" s="148">
        <f t="shared" si="37"/>
        <v>0</v>
      </c>
      <c r="BI197" s="148">
        <f t="shared" si="38"/>
        <v>0</v>
      </c>
      <c r="BJ197" s="13" t="s">
        <v>81</v>
      </c>
      <c r="BK197" s="148">
        <f t="shared" si="39"/>
        <v>0</v>
      </c>
      <c r="BL197" s="13" t="s">
        <v>178</v>
      </c>
      <c r="BM197" s="147" t="s">
        <v>335</v>
      </c>
    </row>
    <row r="198" spans="2:65" s="1" customFormat="1" ht="24.2" customHeight="1">
      <c r="B198" s="135"/>
      <c r="C198" s="149" t="s">
        <v>336</v>
      </c>
      <c r="D198" s="149" t="s">
        <v>181</v>
      </c>
      <c r="E198" s="150" t="s">
        <v>337</v>
      </c>
      <c r="F198" s="151" t="s">
        <v>338</v>
      </c>
      <c r="G198" s="152" t="s">
        <v>280</v>
      </c>
      <c r="H198" s="153">
        <v>32</v>
      </c>
      <c r="I198" s="154"/>
      <c r="J198" s="154">
        <f t="shared" si="30"/>
        <v>0</v>
      </c>
      <c r="K198" s="155"/>
      <c r="L198" s="156"/>
      <c r="M198" s="157" t="s">
        <v>1</v>
      </c>
      <c r="N198" s="158" t="s">
        <v>36</v>
      </c>
      <c r="O198" s="145">
        <v>0</v>
      </c>
      <c r="P198" s="145">
        <f t="shared" si="31"/>
        <v>0</v>
      </c>
      <c r="Q198" s="145">
        <v>0</v>
      </c>
      <c r="R198" s="145">
        <f t="shared" si="32"/>
        <v>0</v>
      </c>
      <c r="S198" s="145">
        <v>0</v>
      </c>
      <c r="T198" s="146">
        <f t="shared" si="33"/>
        <v>0</v>
      </c>
      <c r="AR198" s="147" t="s">
        <v>184</v>
      </c>
      <c r="AT198" s="147" t="s">
        <v>181</v>
      </c>
      <c r="AU198" s="147" t="s">
        <v>81</v>
      </c>
      <c r="AY198" s="13" t="s">
        <v>129</v>
      </c>
      <c r="BE198" s="148">
        <f t="shared" si="34"/>
        <v>0</v>
      </c>
      <c r="BF198" s="148">
        <f t="shared" si="35"/>
        <v>0</v>
      </c>
      <c r="BG198" s="148">
        <f t="shared" si="36"/>
        <v>0</v>
      </c>
      <c r="BH198" s="148">
        <f t="shared" si="37"/>
        <v>0</v>
      </c>
      <c r="BI198" s="148">
        <f t="shared" si="38"/>
        <v>0</v>
      </c>
      <c r="BJ198" s="13" t="s">
        <v>81</v>
      </c>
      <c r="BK198" s="148">
        <f t="shared" si="39"/>
        <v>0</v>
      </c>
      <c r="BL198" s="13" t="s">
        <v>178</v>
      </c>
      <c r="BM198" s="147" t="s">
        <v>339</v>
      </c>
    </row>
    <row r="199" spans="2:65" s="1" customFormat="1" ht="24.2" customHeight="1">
      <c r="B199" s="135"/>
      <c r="C199" s="136" t="s">
        <v>340</v>
      </c>
      <c r="D199" s="136" t="s">
        <v>132</v>
      </c>
      <c r="E199" s="137" t="s">
        <v>341</v>
      </c>
      <c r="F199" s="138" t="s">
        <v>342</v>
      </c>
      <c r="G199" s="139" t="s">
        <v>280</v>
      </c>
      <c r="H199" s="140">
        <v>3</v>
      </c>
      <c r="I199" s="141"/>
      <c r="J199" s="141">
        <f t="shared" si="30"/>
        <v>0</v>
      </c>
      <c r="K199" s="142"/>
      <c r="L199" s="25"/>
      <c r="M199" s="143" t="s">
        <v>1</v>
      </c>
      <c r="N199" s="144" t="s">
        <v>36</v>
      </c>
      <c r="O199" s="145">
        <v>0</v>
      </c>
      <c r="P199" s="145">
        <f t="shared" si="31"/>
        <v>0</v>
      </c>
      <c r="Q199" s="145">
        <v>0</v>
      </c>
      <c r="R199" s="145">
        <f t="shared" si="32"/>
        <v>0</v>
      </c>
      <c r="S199" s="145">
        <v>0</v>
      </c>
      <c r="T199" s="146">
        <f t="shared" si="33"/>
        <v>0</v>
      </c>
      <c r="AR199" s="147" t="s">
        <v>178</v>
      </c>
      <c r="AT199" s="147" t="s">
        <v>132</v>
      </c>
      <c r="AU199" s="147" t="s">
        <v>81</v>
      </c>
      <c r="AY199" s="13" t="s">
        <v>129</v>
      </c>
      <c r="BE199" s="148">
        <f t="shared" si="34"/>
        <v>0</v>
      </c>
      <c r="BF199" s="148">
        <f t="shared" si="35"/>
        <v>0</v>
      </c>
      <c r="BG199" s="148">
        <f t="shared" si="36"/>
        <v>0</v>
      </c>
      <c r="BH199" s="148">
        <f t="shared" si="37"/>
        <v>0</v>
      </c>
      <c r="BI199" s="148">
        <f t="shared" si="38"/>
        <v>0</v>
      </c>
      <c r="BJ199" s="13" t="s">
        <v>81</v>
      </c>
      <c r="BK199" s="148">
        <f t="shared" si="39"/>
        <v>0</v>
      </c>
      <c r="BL199" s="13" t="s">
        <v>178</v>
      </c>
      <c r="BM199" s="147" t="s">
        <v>343</v>
      </c>
    </row>
    <row r="200" spans="2:65" s="1" customFormat="1" ht="16.5" customHeight="1">
      <c r="B200" s="135"/>
      <c r="C200" s="149" t="s">
        <v>344</v>
      </c>
      <c r="D200" s="149" t="s">
        <v>181</v>
      </c>
      <c r="E200" s="150" t="s">
        <v>345</v>
      </c>
      <c r="F200" s="151" t="s">
        <v>346</v>
      </c>
      <c r="G200" s="152" t="s">
        <v>280</v>
      </c>
      <c r="H200" s="153">
        <v>1</v>
      </c>
      <c r="I200" s="154"/>
      <c r="J200" s="154">
        <f t="shared" si="30"/>
        <v>0</v>
      </c>
      <c r="K200" s="155"/>
      <c r="L200" s="156"/>
      <c r="M200" s="157" t="s">
        <v>1</v>
      </c>
      <c r="N200" s="158" t="s">
        <v>36</v>
      </c>
      <c r="O200" s="145">
        <v>0</v>
      </c>
      <c r="P200" s="145">
        <f t="shared" si="31"/>
        <v>0</v>
      </c>
      <c r="Q200" s="145">
        <v>0</v>
      </c>
      <c r="R200" s="145">
        <f t="shared" si="32"/>
        <v>0</v>
      </c>
      <c r="S200" s="145">
        <v>0</v>
      </c>
      <c r="T200" s="146">
        <f t="shared" si="33"/>
        <v>0</v>
      </c>
      <c r="AR200" s="147" t="s">
        <v>184</v>
      </c>
      <c r="AT200" s="147" t="s">
        <v>181</v>
      </c>
      <c r="AU200" s="147" t="s">
        <v>81</v>
      </c>
      <c r="AY200" s="13" t="s">
        <v>129</v>
      </c>
      <c r="BE200" s="148">
        <f t="shared" si="34"/>
        <v>0</v>
      </c>
      <c r="BF200" s="148">
        <f t="shared" si="35"/>
        <v>0</v>
      </c>
      <c r="BG200" s="148">
        <f t="shared" si="36"/>
        <v>0</v>
      </c>
      <c r="BH200" s="148">
        <f t="shared" si="37"/>
        <v>0</v>
      </c>
      <c r="BI200" s="148">
        <f t="shared" si="38"/>
        <v>0</v>
      </c>
      <c r="BJ200" s="13" t="s">
        <v>81</v>
      </c>
      <c r="BK200" s="148">
        <f t="shared" si="39"/>
        <v>0</v>
      </c>
      <c r="BL200" s="13" t="s">
        <v>178</v>
      </c>
      <c r="BM200" s="147" t="s">
        <v>347</v>
      </c>
    </row>
    <row r="201" spans="2:65" s="1" customFormat="1" ht="24.2" customHeight="1">
      <c r="B201" s="135"/>
      <c r="C201" s="136" t="s">
        <v>348</v>
      </c>
      <c r="D201" s="136" t="s">
        <v>132</v>
      </c>
      <c r="E201" s="137" t="s">
        <v>349</v>
      </c>
      <c r="F201" s="138" t="s">
        <v>350</v>
      </c>
      <c r="G201" s="139" t="s">
        <v>242</v>
      </c>
      <c r="H201" s="140">
        <v>80</v>
      </c>
      <c r="I201" s="141"/>
      <c r="J201" s="141">
        <f t="shared" si="30"/>
        <v>0</v>
      </c>
      <c r="K201" s="142"/>
      <c r="L201" s="25"/>
      <c r="M201" s="143" t="s">
        <v>1</v>
      </c>
      <c r="N201" s="144" t="s">
        <v>36</v>
      </c>
      <c r="O201" s="145">
        <v>0</v>
      </c>
      <c r="P201" s="145">
        <f t="shared" si="31"/>
        <v>0</v>
      </c>
      <c r="Q201" s="145">
        <v>0</v>
      </c>
      <c r="R201" s="145">
        <f t="shared" si="32"/>
        <v>0</v>
      </c>
      <c r="S201" s="145">
        <v>0</v>
      </c>
      <c r="T201" s="146">
        <f t="shared" si="33"/>
        <v>0</v>
      </c>
      <c r="AR201" s="147" t="s">
        <v>178</v>
      </c>
      <c r="AT201" s="147" t="s">
        <v>132</v>
      </c>
      <c r="AU201" s="147" t="s">
        <v>81</v>
      </c>
      <c r="AY201" s="13" t="s">
        <v>129</v>
      </c>
      <c r="BE201" s="148">
        <f t="shared" si="34"/>
        <v>0</v>
      </c>
      <c r="BF201" s="148">
        <f t="shared" si="35"/>
        <v>0</v>
      </c>
      <c r="BG201" s="148">
        <f t="shared" si="36"/>
        <v>0</v>
      </c>
      <c r="BH201" s="148">
        <f t="shared" si="37"/>
        <v>0</v>
      </c>
      <c r="BI201" s="148">
        <f t="shared" si="38"/>
        <v>0</v>
      </c>
      <c r="BJ201" s="13" t="s">
        <v>81</v>
      </c>
      <c r="BK201" s="148">
        <f t="shared" si="39"/>
        <v>0</v>
      </c>
      <c r="BL201" s="13" t="s">
        <v>178</v>
      </c>
      <c r="BM201" s="147" t="s">
        <v>351</v>
      </c>
    </row>
    <row r="202" spans="2:65" s="1" customFormat="1" ht="24.2" customHeight="1">
      <c r="B202" s="135"/>
      <c r="C202" s="136" t="s">
        <v>352</v>
      </c>
      <c r="D202" s="136" t="s">
        <v>132</v>
      </c>
      <c r="E202" s="137" t="s">
        <v>353</v>
      </c>
      <c r="F202" s="138" t="s">
        <v>354</v>
      </c>
      <c r="G202" s="139" t="s">
        <v>205</v>
      </c>
      <c r="H202" s="140">
        <v>23.487</v>
      </c>
      <c r="I202" s="141"/>
      <c r="J202" s="141">
        <f t="shared" si="30"/>
        <v>0</v>
      </c>
      <c r="K202" s="142"/>
      <c r="L202" s="25"/>
      <c r="M202" s="143" t="s">
        <v>1</v>
      </c>
      <c r="N202" s="144" t="s">
        <v>36</v>
      </c>
      <c r="O202" s="145">
        <v>0</v>
      </c>
      <c r="P202" s="145">
        <f t="shared" si="31"/>
        <v>0</v>
      </c>
      <c r="Q202" s="145">
        <v>0</v>
      </c>
      <c r="R202" s="145">
        <f t="shared" si="32"/>
        <v>0</v>
      </c>
      <c r="S202" s="145">
        <v>0</v>
      </c>
      <c r="T202" s="146">
        <f t="shared" si="33"/>
        <v>0</v>
      </c>
      <c r="AR202" s="147" t="s">
        <v>178</v>
      </c>
      <c r="AT202" s="147" t="s">
        <v>132</v>
      </c>
      <c r="AU202" s="147" t="s">
        <v>81</v>
      </c>
      <c r="AY202" s="13" t="s">
        <v>129</v>
      </c>
      <c r="BE202" s="148">
        <f t="shared" si="34"/>
        <v>0</v>
      </c>
      <c r="BF202" s="148">
        <f t="shared" si="35"/>
        <v>0</v>
      </c>
      <c r="BG202" s="148">
        <f t="shared" si="36"/>
        <v>0</v>
      </c>
      <c r="BH202" s="148">
        <f t="shared" si="37"/>
        <v>0</v>
      </c>
      <c r="BI202" s="148">
        <f t="shared" si="38"/>
        <v>0</v>
      </c>
      <c r="BJ202" s="13" t="s">
        <v>81</v>
      </c>
      <c r="BK202" s="148">
        <f t="shared" si="39"/>
        <v>0</v>
      </c>
      <c r="BL202" s="13" t="s">
        <v>178</v>
      </c>
      <c r="BM202" s="147" t="s">
        <v>355</v>
      </c>
    </row>
    <row r="203" spans="2:65" s="1" customFormat="1" ht="16.5" customHeight="1">
      <c r="B203" s="135"/>
      <c r="C203" s="136" t="s">
        <v>356</v>
      </c>
      <c r="D203" s="136" t="s">
        <v>132</v>
      </c>
      <c r="E203" s="137" t="s">
        <v>357</v>
      </c>
      <c r="F203" s="138" t="s">
        <v>358</v>
      </c>
      <c r="G203" s="139" t="s">
        <v>359</v>
      </c>
      <c r="H203" s="140">
        <v>1</v>
      </c>
      <c r="I203" s="141"/>
      <c r="J203" s="141">
        <f t="shared" si="30"/>
        <v>0</v>
      </c>
      <c r="K203" s="142"/>
      <c r="L203" s="25"/>
      <c r="M203" s="143" t="s">
        <v>1</v>
      </c>
      <c r="N203" s="144" t="s">
        <v>36</v>
      </c>
      <c r="O203" s="145">
        <v>0</v>
      </c>
      <c r="P203" s="145">
        <f t="shared" si="31"/>
        <v>0</v>
      </c>
      <c r="Q203" s="145">
        <v>0</v>
      </c>
      <c r="R203" s="145">
        <f t="shared" si="32"/>
        <v>0</v>
      </c>
      <c r="S203" s="145">
        <v>0</v>
      </c>
      <c r="T203" s="146">
        <f t="shared" si="33"/>
        <v>0</v>
      </c>
      <c r="AR203" s="147" t="s">
        <v>178</v>
      </c>
      <c r="AT203" s="147" t="s">
        <v>132</v>
      </c>
      <c r="AU203" s="147" t="s">
        <v>81</v>
      </c>
      <c r="AY203" s="13" t="s">
        <v>129</v>
      </c>
      <c r="BE203" s="148">
        <f t="shared" si="34"/>
        <v>0</v>
      </c>
      <c r="BF203" s="148">
        <f t="shared" si="35"/>
        <v>0</v>
      </c>
      <c r="BG203" s="148">
        <f t="shared" si="36"/>
        <v>0</v>
      </c>
      <c r="BH203" s="148">
        <f t="shared" si="37"/>
        <v>0</v>
      </c>
      <c r="BI203" s="148">
        <f t="shared" si="38"/>
        <v>0</v>
      </c>
      <c r="BJ203" s="13" t="s">
        <v>81</v>
      </c>
      <c r="BK203" s="148">
        <f t="shared" si="39"/>
        <v>0</v>
      </c>
      <c r="BL203" s="13" t="s">
        <v>178</v>
      </c>
      <c r="BM203" s="147" t="s">
        <v>360</v>
      </c>
    </row>
    <row r="204" spans="2:63" s="11" customFormat="1" ht="22.9" customHeight="1">
      <c r="B204" s="124"/>
      <c r="D204" s="125" t="s">
        <v>69</v>
      </c>
      <c r="E204" s="133" t="s">
        <v>361</v>
      </c>
      <c r="F204" s="133" t="s">
        <v>362</v>
      </c>
      <c r="J204" s="134">
        <f>BK204</f>
        <v>0</v>
      </c>
      <c r="L204" s="124"/>
      <c r="M204" s="128"/>
      <c r="P204" s="129">
        <f>SUM(P205:P227)</f>
        <v>17.489368000000002</v>
      </c>
      <c r="R204" s="129">
        <f>SUM(R205:R227)</f>
        <v>0.255052</v>
      </c>
      <c r="T204" s="130">
        <f>SUM(T205:T227)</f>
        <v>0</v>
      </c>
      <c r="AR204" s="125" t="s">
        <v>81</v>
      </c>
      <c r="AT204" s="131" t="s">
        <v>69</v>
      </c>
      <c r="AU204" s="131" t="s">
        <v>74</v>
      </c>
      <c r="AY204" s="125" t="s">
        <v>129</v>
      </c>
      <c r="BK204" s="132">
        <f>SUM(BK205:BK227)</f>
        <v>0</v>
      </c>
    </row>
    <row r="205" spans="2:65" s="1" customFormat="1" ht="24.2" customHeight="1">
      <c r="B205" s="135"/>
      <c r="C205" s="136" t="s">
        <v>363</v>
      </c>
      <c r="D205" s="136" t="s">
        <v>132</v>
      </c>
      <c r="E205" s="137" t="s">
        <v>364</v>
      </c>
      <c r="F205" s="138" t="s">
        <v>365</v>
      </c>
      <c r="G205" s="139" t="s">
        <v>280</v>
      </c>
      <c r="H205" s="140">
        <v>7</v>
      </c>
      <c r="I205" s="141"/>
      <c r="J205" s="141">
        <f aca="true" t="shared" si="40" ref="J205:J227">ROUND(I205*H205,2)</f>
        <v>0</v>
      </c>
      <c r="K205" s="142"/>
      <c r="L205" s="25"/>
      <c r="M205" s="143" t="s">
        <v>1</v>
      </c>
      <c r="N205" s="144" t="s">
        <v>36</v>
      </c>
      <c r="O205" s="145">
        <v>0</v>
      </c>
      <c r="P205" s="145">
        <f aca="true" t="shared" si="41" ref="P205:P227">O205*H205</f>
        <v>0</v>
      </c>
      <c r="Q205" s="145">
        <v>0</v>
      </c>
      <c r="R205" s="145">
        <f aca="true" t="shared" si="42" ref="R205:R227">Q205*H205</f>
        <v>0</v>
      </c>
      <c r="S205" s="145">
        <v>0</v>
      </c>
      <c r="T205" s="146">
        <f aca="true" t="shared" si="43" ref="T205:T227">S205*H205</f>
        <v>0</v>
      </c>
      <c r="AR205" s="147" t="s">
        <v>178</v>
      </c>
      <c r="AT205" s="147" t="s">
        <v>132</v>
      </c>
      <c r="AU205" s="147" t="s">
        <v>81</v>
      </c>
      <c r="AY205" s="13" t="s">
        <v>129</v>
      </c>
      <c r="BE205" s="148">
        <f aca="true" t="shared" si="44" ref="BE205:BE227">IF(N205="základná",J205,0)</f>
        <v>0</v>
      </c>
      <c r="BF205" s="148">
        <f aca="true" t="shared" si="45" ref="BF205:BF227">IF(N205="znížená",J205,0)</f>
        <v>0</v>
      </c>
      <c r="BG205" s="148">
        <f aca="true" t="shared" si="46" ref="BG205:BG227">IF(N205="zákl. prenesená",J205,0)</f>
        <v>0</v>
      </c>
      <c r="BH205" s="148">
        <f aca="true" t="shared" si="47" ref="BH205:BH227">IF(N205="zníž. prenesená",J205,0)</f>
        <v>0</v>
      </c>
      <c r="BI205" s="148">
        <f aca="true" t="shared" si="48" ref="BI205:BI227">IF(N205="nulová",J205,0)</f>
        <v>0</v>
      </c>
      <c r="BJ205" s="13" t="s">
        <v>81</v>
      </c>
      <c r="BK205" s="148">
        <f aca="true" t="shared" si="49" ref="BK205:BK227">ROUND(I205*H205,2)</f>
        <v>0</v>
      </c>
      <c r="BL205" s="13" t="s">
        <v>178</v>
      </c>
      <c r="BM205" s="147" t="s">
        <v>366</v>
      </c>
    </row>
    <row r="206" spans="2:65" s="1" customFormat="1" ht="24.2" customHeight="1">
      <c r="B206" s="135"/>
      <c r="C206" s="149" t="s">
        <v>367</v>
      </c>
      <c r="D206" s="149" t="s">
        <v>181</v>
      </c>
      <c r="E206" s="150" t="s">
        <v>368</v>
      </c>
      <c r="F206" s="151" t="s">
        <v>369</v>
      </c>
      <c r="G206" s="152" t="s">
        <v>280</v>
      </c>
      <c r="H206" s="153">
        <v>7</v>
      </c>
      <c r="I206" s="154"/>
      <c r="J206" s="154">
        <f t="shared" si="40"/>
        <v>0</v>
      </c>
      <c r="K206" s="155"/>
      <c r="L206" s="156"/>
      <c r="M206" s="157" t="s">
        <v>1</v>
      </c>
      <c r="N206" s="158" t="s">
        <v>36</v>
      </c>
      <c r="O206" s="145">
        <v>0</v>
      </c>
      <c r="P206" s="145">
        <f t="shared" si="41"/>
        <v>0</v>
      </c>
      <c r="Q206" s="145">
        <v>0</v>
      </c>
      <c r="R206" s="145">
        <f t="shared" si="42"/>
        <v>0</v>
      </c>
      <c r="S206" s="145">
        <v>0</v>
      </c>
      <c r="T206" s="146">
        <f t="shared" si="43"/>
        <v>0</v>
      </c>
      <c r="AR206" s="147" t="s">
        <v>184</v>
      </c>
      <c r="AT206" s="147" t="s">
        <v>181</v>
      </c>
      <c r="AU206" s="147" t="s">
        <v>81</v>
      </c>
      <c r="AY206" s="13" t="s">
        <v>129</v>
      </c>
      <c r="BE206" s="148">
        <f t="shared" si="44"/>
        <v>0</v>
      </c>
      <c r="BF206" s="148">
        <f t="shared" si="45"/>
        <v>0</v>
      </c>
      <c r="BG206" s="148">
        <f t="shared" si="46"/>
        <v>0</v>
      </c>
      <c r="BH206" s="148">
        <f t="shared" si="47"/>
        <v>0</v>
      </c>
      <c r="BI206" s="148">
        <f t="shared" si="48"/>
        <v>0</v>
      </c>
      <c r="BJ206" s="13" t="s">
        <v>81</v>
      </c>
      <c r="BK206" s="148">
        <f t="shared" si="49"/>
        <v>0</v>
      </c>
      <c r="BL206" s="13" t="s">
        <v>178</v>
      </c>
      <c r="BM206" s="147" t="s">
        <v>370</v>
      </c>
    </row>
    <row r="207" spans="2:65" s="1" customFormat="1" ht="21.75" customHeight="1">
      <c r="B207" s="135"/>
      <c r="C207" s="136" t="s">
        <v>371</v>
      </c>
      <c r="D207" s="136" t="s">
        <v>132</v>
      </c>
      <c r="E207" s="137" t="s">
        <v>372</v>
      </c>
      <c r="F207" s="138" t="s">
        <v>373</v>
      </c>
      <c r="G207" s="139" t="s">
        <v>280</v>
      </c>
      <c r="H207" s="140">
        <v>3</v>
      </c>
      <c r="I207" s="141"/>
      <c r="J207" s="141">
        <f t="shared" si="40"/>
        <v>0</v>
      </c>
      <c r="K207" s="142"/>
      <c r="L207" s="25"/>
      <c r="M207" s="143" t="s">
        <v>1</v>
      </c>
      <c r="N207" s="144" t="s">
        <v>36</v>
      </c>
      <c r="O207" s="145">
        <v>0.91133</v>
      </c>
      <c r="P207" s="145">
        <f t="shared" si="41"/>
        <v>2.73399</v>
      </c>
      <c r="Q207" s="145">
        <v>0.00011</v>
      </c>
      <c r="R207" s="145">
        <f t="shared" si="42"/>
        <v>0.00033</v>
      </c>
      <c r="S207" s="145">
        <v>0</v>
      </c>
      <c r="T207" s="146">
        <f t="shared" si="43"/>
        <v>0</v>
      </c>
      <c r="AR207" s="147" t="s">
        <v>178</v>
      </c>
      <c r="AT207" s="147" t="s">
        <v>132</v>
      </c>
      <c r="AU207" s="147" t="s">
        <v>81</v>
      </c>
      <c r="AY207" s="13" t="s">
        <v>129</v>
      </c>
      <c r="BE207" s="148">
        <f t="shared" si="44"/>
        <v>0</v>
      </c>
      <c r="BF207" s="148">
        <f t="shared" si="45"/>
        <v>0</v>
      </c>
      <c r="BG207" s="148">
        <f t="shared" si="46"/>
        <v>0</v>
      </c>
      <c r="BH207" s="148">
        <f t="shared" si="47"/>
        <v>0</v>
      </c>
      <c r="BI207" s="148">
        <f t="shared" si="48"/>
        <v>0</v>
      </c>
      <c r="BJ207" s="13" t="s">
        <v>81</v>
      </c>
      <c r="BK207" s="148">
        <f t="shared" si="49"/>
        <v>0</v>
      </c>
      <c r="BL207" s="13" t="s">
        <v>178</v>
      </c>
      <c r="BM207" s="147" t="s">
        <v>374</v>
      </c>
    </row>
    <row r="208" spans="2:65" s="1" customFormat="1" ht="16.5" customHeight="1">
      <c r="B208" s="135"/>
      <c r="C208" s="149" t="s">
        <v>375</v>
      </c>
      <c r="D208" s="149" t="s">
        <v>181</v>
      </c>
      <c r="E208" s="150" t="s">
        <v>376</v>
      </c>
      <c r="F208" s="151" t="s">
        <v>377</v>
      </c>
      <c r="G208" s="152" t="s">
        <v>280</v>
      </c>
      <c r="H208" s="153">
        <v>3</v>
      </c>
      <c r="I208" s="154"/>
      <c r="J208" s="154">
        <f t="shared" si="40"/>
        <v>0</v>
      </c>
      <c r="K208" s="155"/>
      <c r="L208" s="156"/>
      <c r="M208" s="157" t="s">
        <v>1</v>
      </c>
      <c r="N208" s="158" t="s">
        <v>36</v>
      </c>
      <c r="O208" s="145">
        <v>0</v>
      </c>
      <c r="P208" s="145">
        <f t="shared" si="41"/>
        <v>0</v>
      </c>
      <c r="Q208" s="145">
        <v>0.02</v>
      </c>
      <c r="R208" s="145">
        <f t="shared" si="42"/>
        <v>0.06</v>
      </c>
      <c r="S208" s="145">
        <v>0</v>
      </c>
      <c r="T208" s="146">
        <f t="shared" si="43"/>
        <v>0</v>
      </c>
      <c r="AR208" s="147" t="s">
        <v>184</v>
      </c>
      <c r="AT208" s="147" t="s">
        <v>181</v>
      </c>
      <c r="AU208" s="147" t="s">
        <v>81</v>
      </c>
      <c r="AY208" s="13" t="s">
        <v>129</v>
      </c>
      <c r="BE208" s="148">
        <f t="shared" si="44"/>
        <v>0</v>
      </c>
      <c r="BF208" s="148">
        <f t="shared" si="45"/>
        <v>0</v>
      </c>
      <c r="BG208" s="148">
        <f t="shared" si="46"/>
        <v>0</v>
      </c>
      <c r="BH208" s="148">
        <f t="shared" si="47"/>
        <v>0</v>
      </c>
      <c r="BI208" s="148">
        <f t="shared" si="48"/>
        <v>0</v>
      </c>
      <c r="BJ208" s="13" t="s">
        <v>81</v>
      </c>
      <c r="BK208" s="148">
        <f t="shared" si="49"/>
        <v>0</v>
      </c>
      <c r="BL208" s="13" t="s">
        <v>178</v>
      </c>
      <c r="BM208" s="147" t="s">
        <v>378</v>
      </c>
    </row>
    <row r="209" spans="2:65" s="1" customFormat="1" ht="16.5" customHeight="1">
      <c r="B209" s="135"/>
      <c r="C209" s="136" t="s">
        <v>379</v>
      </c>
      <c r="D209" s="136" t="s">
        <v>132</v>
      </c>
      <c r="E209" s="137" t="s">
        <v>380</v>
      </c>
      <c r="F209" s="138" t="s">
        <v>381</v>
      </c>
      <c r="G209" s="139" t="s">
        <v>280</v>
      </c>
      <c r="H209" s="140">
        <v>2</v>
      </c>
      <c r="I209" s="141"/>
      <c r="J209" s="141">
        <f t="shared" si="40"/>
        <v>0</v>
      </c>
      <c r="K209" s="142"/>
      <c r="L209" s="25"/>
      <c r="M209" s="143" t="s">
        <v>1</v>
      </c>
      <c r="N209" s="144" t="s">
        <v>36</v>
      </c>
      <c r="O209" s="145">
        <v>0.23684</v>
      </c>
      <c r="P209" s="145">
        <f t="shared" si="41"/>
        <v>0.47368</v>
      </c>
      <c r="Q209" s="145">
        <v>0</v>
      </c>
      <c r="R209" s="145">
        <f t="shared" si="42"/>
        <v>0</v>
      </c>
      <c r="S209" s="145">
        <v>0</v>
      </c>
      <c r="T209" s="146">
        <f t="shared" si="43"/>
        <v>0</v>
      </c>
      <c r="AR209" s="147" t="s">
        <v>178</v>
      </c>
      <c r="AT209" s="147" t="s">
        <v>132</v>
      </c>
      <c r="AU209" s="147" t="s">
        <v>81</v>
      </c>
      <c r="AY209" s="13" t="s">
        <v>129</v>
      </c>
      <c r="BE209" s="148">
        <f t="shared" si="44"/>
        <v>0</v>
      </c>
      <c r="BF209" s="148">
        <f t="shared" si="45"/>
        <v>0</v>
      </c>
      <c r="BG209" s="148">
        <f t="shared" si="46"/>
        <v>0</v>
      </c>
      <c r="BH209" s="148">
        <f t="shared" si="47"/>
        <v>0</v>
      </c>
      <c r="BI209" s="148">
        <f t="shared" si="48"/>
        <v>0</v>
      </c>
      <c r="BJ209" s="13" t="s">
        <v>81</v>
      </c>
      <c r="BK209" s="148">
        <f t="shared" si="49"/>
        <v>0</v>
      </c>
      <c r="BL209" s="13" t="s">
        <v>178</v>
      </c>
      <c r="BM209" s="147" t="s">
        <v>382</v>
      </c>
    </row>
    <row r="210" spans="2:65" s="1" customFormat="1" ht="16.5" customHeight="1">
      <c r="B210" s="135"/>
      <c r="C210" s="149" t="s">
        <v>383</v>
      </c>
      <c r="D210" s="149" t="s">
        <v>181</v>
      </c>
      <c r="E210" s="150" t="s">
        <v>384</v>
      </c>
      <c r="F210" s="151" t="s">
        <v>385</v>
      </c>
      <c r="G210" s="152" t="s">
        <v>280</v>
      </c>
      <c r="H210" s="153">
        <v>2</v>
      </c>
      <c r="I210" s="154"/>
      <c r="J210" s="154">
        <f t="shared" si="40"/>
        <v>0</v>
      </c>
      <c r="K210" s="155"/>
      <c r="L210" s="156"/>
      <c r="M210" s="157" t="s">
        <v>1</v>
      </c>
      <c r="N210" s="158" t="s">
        <v>36</v>
      </c>
      <c r="O210" s="145">
        <v>0</v>
      </c>
      <c r="P210" s="145">
        <f t="shared" si="41"/>
        <v>0</v>
      </c>
      <c r="Q210" s="145">
        <v>0.00528</v>
      </c>
      <c r="R210" s="145">
        <f t="shared" si="42"/>
        <v>0.01056</v>
      </c>
      <c r="S210" s="145">
        <v>0</v>
      </c>
      <c r="T210" s="146">
        <f t="shared" si="43"/>
        <v>0</v>
      </c>
      <c r="AR210" s="147" t="s">
        <v>184</v>
      </c>
      <c r="AT210" s="147" t="s">
        <v>181</v>
      </c>
      <c r="AU210" s="147" t="s">
        <v>81</v>
      </c>
      <c r="AY210" s="13" t="s">
        <v>129</v>
      </c>
      <c r="BE210" s="148">
        <f t="shared" si="44"/>
        <v>0</v>
      </c>
      <c r="BF210" s="148">
        <f t="shared" si="45"/>
        <v>0</v>
      </c>
      <c r="BG210" s="148">
        <f t="shared" si="46"/>
        <v>0</v>
      </c>
      <c r="BH210" s="148">
        <f t="shared" si="47"/>
        <v>0</v>
      </c>
      <c r="BI210" s="148">
        <f t="shared" si="48"/>
        <v>0</v>
      </c>
      <c r="BJ210" s="13" t="s">
        <v>81</v>
      </c>
      <c r="BK210" s="148">
        <f t="shared" si="49"/>
        <v>0</v>
      </c>
      <c r="BL210" s="13" t="s">
        <v>178</v>
      </c>
      <c r="BM210" s="147" t="s">
        <v>386</v>
      </c>
    </row>
    <row r="211" spans="2:65" s="1" customFormat="1" ht="37.9" customHeight="1">
      <c r="B211" s="135"/>
      <c r="C211" s="136" t="s">
        <v>387</v>
      </c>
      <c r="D211" s="136" t="s">
        <v>132</v>
      </c>
      <c r="E211" s="137" t="s">
        <v>388</v>
      </c>
      <c r="F211" s="138" t="s">
        <v>389</v>
      </c>
      <c r="G211" s="139" t="s">
        <v>135</v>
      </c>
      <c r="H211" s="140">
        <v>1.2</v>
      </c>
      <c r="I211" s="141"/>
      <c r="J211" s="141">
        <f t="shared" si="40"/>
        <v>0</v>
      </c>
      <c r="K211" s="142"/>
      <c r="L211" s="25"/>
      <c r="M211" s="143" t="s">
        <v>1</v>
      </c>
      <c r="N211" s="144" t="s">
        <v>36</v>
      </c>
      <c r="O211" s="145">
        <v>1.02974</v>
      </c>
      <c r="P211" s="145">
        <f t="shared" si="41"/>
        <v>1.2356880000000001</v>
      </c>
      <c r="Q211" s="145">
        <v>0.00184</v>
      </c>
      <c r="R211" s="145">
        <f t="shared" si="42"/>
        <v>0.002208</v>
      </c>
      <c r="S211" s="145">
        <v>0</v>
      </c>
      <c r="T211" s="146">
        <f t="shared" si="43"/>
        <v>0</v>
      </c>
      <c r="AR211" s="147" t="s">
        <v>178</v>
      </c>
      <c r="AT211" s="147" t="s">
        <v>132</v>
      </c>
      <c r="AU211" s="147" t="s">
        <v>81</v>
      </c>
      <c r="AY211" s="13" t="s">
        <v>129</v>
      </c>
      <c r="BE211" s="148">
        <f t="shared" si="44"/>
        <v>0</v>
      </c>
      <c r="BF211" s="148">
        <f t="shared" si="45"/>
        <v>0</v>
      </c>
      <c r="BG211" s="148">
        <f t="shared" si="46"/>
        <v>0</v>
      </c>
      <c r="BH211" s="148">
        <f t="shared" si="47"/>
        <v>0</v>
      </c>
      <c r="BI211" s="148">
        <f t="shared" si="48"/>
        <v>0</v>
      </c>
      <c r="BJ211" s="13" t="s">
        <v>81</v>
      </c>
      <c r="BK211" s="148">
        <f t="shared" si="49"/>
        <v>0</v>
      </c>
      <c r="BL211" s="13" t="s">
        <v>178</v>
      </c>
      <c r="BM211" s="147" t="s">
        <v>390</v>
      </c>
    </row>
    <row r="212" spans="2:65" s="1" customFormat="1" ht="37.9" customHeight="1">
      <c r="B212" s="135"/>
      <c r="C212" s="149" t="s">
        <v>391</v>
      </c>
      <c r="D212" s="149" t="s">
        <v>181</v>
      </c>
      <c r="E212" s="150" t="s">
        <v>392</v>
      </c>
      <c r="F212" s="151" t="s">
        <v>393</v>
      </c>
      <c r="G212" s="152" t="s">
        <v>135</v>
      </c>
      <c r="H212" s="153">
        <v>1.26</v>
      </c>
      <c r="I212" s="154"/>
      <c r="J212" s="154">
        <f t="shared" si="40"/>
        <v>0</v>
      </c>
      <c r="K212" s="155"/>
      <c r="L212" s="156"/>
      <c r="M212" s="157" t="s">
        <v>1</v>
      </c>
      <c r="N212" s="158" t="s">
        <v>36</v>
      </c>
      <c r="O212" s="145">
        <v>0</v>
      </c>
      <c r="P212" s="145">
        <f t="shared" si="41"/>
        <v>0</v>
      </c>
      <c r="Q212" s="145">
        <v>0.0174</v>
      </c>
      <c r="R212" s="145">
        <f t="shared" si="42"/>
        <v>0.021924</v>
      </c>
      <c r="S212" s="145">
        <v>0</v>
      </c>
      <c r="T212" s="146">
        <f t="shared" si="43"/>
        <v>0</v>
      </c>
      <c r="AR212" s="147" t="s">
        <v>184</v>
      </c>
      <c r="AT212" s="147" t="s">
        <v>181</v>
      </c>
      <c r="AU212" s="147" t="s">
        <v>81</v>
      </c>
      <c r="AY212" s="13" t="s">
        <v>129</v>
      </c>
      <c r="BE212" s="148">
        <f t="shared" si="44"/>
        <v>0</v>
      </c>
      <c r="BF212" s="148">
        <f t="shared" si="45"/>
        <v>0</v>
      </c>
      <c r="BG212" s="148">
        <f t="shared" si="46"/>
        <v>0</v>
      </c>
      <c r="BH212" s="148">
        <f t="shared" si="47"/>
        <v>0</v>
      </c>
      <c r="BI212" s="148">
        <f t="shared" si="48"/>
        <v>0</v>
      </c>
      <c r="BJ212" s="13" t="s">
        <v>81</v>
      </c>
      <c r="BK212" s="148">
        <f t="shared" si="49"/>
        <v>0</v>
      </c>
      <c r="BL212" s="13" t="s">
        <v>178</v>
      </c>
      <c r="BM212" s="147" t="s">
        <v>394</v>
      </c>
    </row>
    <row r="213" spans="2:65" s="1" customFormat="1" ht="24.2" customHeight="1">
      <c r="B213" s="135"/>
      <c r="C213" s="136" t="s">
        <v>395</v>
      </c>
      <c r="D213" s="136" t="s">
        <v>132</v>
      </c>
      <c r="E213" s="137" t="s">
        <v>396</v>
      </c>
      <c r="F213" s="138" t="s">
        <v>397</v>
      </c>
      <c r="G213" s="139" t="s">
        <v>280</v>
      </c>
      <c r="H213" s="140">
        <v>5</v>
      </c>
      <c r="I213" s="141"/>
      <c r="J213" s="141">
        <f t="shared" si="40"/>
        <v>0</v>
      </c>
      <c r="K213" s="142"/>
      <c r="L213" s="25"/>
      <c r="M213" s="143" t="s">
        <v>1</v>
      </c>
      <c r="N213" s="144" t="s">
        <v>36</v>
      </c>
      <c r="O213" s="145">
        <v>1.49808</v>
      </c>
      <c r="P213" s="145">
        <f t="shared" si="41"/>
        <v>7.4904</v>
      </c>
      <c r="Q213" s="145">
        <v>0.00028</v>
      </c>
      <c r="R213" s="145">
        <f t="shared" si="42"/>
        <v>0.0013999999999999998</v>
      </c>
      <c r="S213" s="145">
        <v>0</v>
      </c>
      <c r="T213" s="146">
        <f t="shared" si="43"/>
        <v>0</v>
      </c>
      <c r="AR213" s="147" t="s">
        <v>178</v>
      </c>
      <c r="AT213" s="147" t="s">
        <v>132</v>
      </c>
      <c r="AU213" s="147" t="s">
        <v>81</v>
      </c>
      <c r="AY213" s="13" t="s">
        <v>129</v>
      </c>
      <c r="BE213" s="148">
        <f t="shared" si="44"/>
        <v>0</v>
      </c>
      <c r="BF213" s="148">
        <f t="shared" si="45"/>
        <v>0</v>
      </c>
      <c r="BG213" s="148">
        <f t="shared" si="46"/>
        <v>0</v>
      </c>
      <c r="BH213" s="148">
        <f t="shared" si="47"/>
        <v>0</v>
      </c>
      <c r="BI213" s="148">
        <f t="shared" si="48"/>
        <v>0</v>
      </c>
      <c r="BJ213" s="13" t="s">
        <v>81</v>
      </c>
      <c r="BK213" s="148">
        <f t="shared" si="49"/>
        <v>0</v>
      </c>
      <c r="BL213" s="13" t="s">
        <v>178</v>
      </c>
      <c r="BM213" s="147" t="s">
        <v>398</v>
      </c>
    </row>
    <row r="214" spans="2:65" s="1" customFormat="1" ht="16.5" customHeight="1">
      <c r="B214" s="135"/>
      <c r="C214" s="149" t="s">
        <v>399</v>
      </c>
      <c r="D214" s="149" t="s">
        <v>181</v>
      </c>
      <c r="E214" s="150" t="s">
        <v>400</v>
      </c>
      <c r="F214" s="151" t="s">
        <v>401</v>
      </c>
      <c r="G214" s="152" t="s">
        <v>280</v>
      </c>
      <c r="H214" s="153">
        <v>5</v>
      </c>
      <c r="I214" s="154"/>
      <c r="J214" s="154">
        <f t="shared" si="40"/>
        <v>0</v>
      </c>
      <c r="K214" s="155"/>
      <c r="L214" s="156"/>
      <c r="M214" s="157" t="s">
        <v>1</v>
      </c>
      <c r="N214" s="158" t="s">
        <v>36</v>
      </c>
      <c r="O214" s="145">
        <v>0</v>
      </c>
      <c r="P214" s="145">
        <f t="shared" si="41"/>
        <v>0</v>
      </c>
      <c r="Q214" s="145">
        <v>0.0141</v>
      </c>
      <c r="R214" s="145">
        <f t="shared" si="42"/>
        <v>0.0705</v>
      </c>
      <c r="S214" s="145">
        <v>0</v>
      </c>
      <c r="T214" s="146">
        <f t="shared" si="43"/>
        <v>0</v>
      </c>
      <c r="AR214" s="147" t="s">
        <v>184</v>
      </c>
      <c r="AT214" s="147" t="s">
        <v>181</v>
      </c>
      <c r="AU214" s="147" t="s">
        <v>81</v>
      </c>
      <c r="AY214" s="13" t="s">
        <v>129</v>
      </c>
      <c r="BE214" s="148">
        <f t="shared" si="44"/>
        <v>0</v>
      </c>
      <c r="BF214" s="148">
        <f t="shared" si="45"/>
        <v>0</v>
      </c>
      <c r="BG214" s="148">
        <f t="shared" si="46"/>
        <v>0</v>
      </c>
      <c r="BH214" s="148">
        <f t="shared" si="47"/>
        <v>0</v>
      </c>
      <c r="BI214" s="148">
        <f t="shared" si="48"/>
        <v>0</v>
      </c>
      <c r="BJ214" s="13" t="s">
        <v>81</v>
      </c>
      <c r="BK214" s="148">
        <f t="shared" si="49"/>
        <v>0</v>
      </c>
      <c r="BL214" s="13" t="s">
        <v>178</v>
      </c>
      <c r="BM214" s="147" t="s">
        <v>402</v>
      </c>
    </row>
    <row r="215" spans="2:65" s="1" customFormat="1" ht="24.2" customHeight="1">
      <c r="B215" s="135"/>
      <c r="C215" s="136" t="s">
        <v>403</v>
      </c>
      <c r="D215" s="136" t="s">
        <v>132</v>
      </c>
      <c r="E215" s="137" t="s">
        <v>404</v>
      </c>
      <c r="F215" s="138" t="s">
        <v>405</v>
      </c>
      <c r="G215" s="139" t="s">
        <v>280</v>
      </c>
      <c r="H215" s="140">
        <v>5</v>
      </c>
      <c r="I215" s="141"/>
      <c r="J215" s="141">
        <f t="shared" si="40"/>
        <v>0</v>
      </c>
      <c r="K215" s="142"/>
      <c r="L215" s="25"/>
      <c r="M215" s="143" t="s">
        <v>1</v>
      </c>
      <c r="N215" s="144" t="s">
        <v>36</v>
      </c>
      <c r="O215" s="145">
        <v>0.96875</v>
      </c>
      <c r="P215" s="145">
        <f t="shared" si="41"/>
        <v>4.84375</v>
      </c>
      <c r="Q215" s="145">
        <v>0.00028</v>
      </c>
      <c r="R215" s="145">
        <f t="shared" si="42"/>
        <v>0.0013999999999999998</v>
      </c>
      <c r="S215" s="145">
        <v>0</v>
      </c>
      <c r="T215" s="146">
        <f t="shared" si="43"/>
        <v>0</v>
      </c>
      <c r="AR215" s="147" t="s">
        <v>178</v>
      </c>
      <c r="AT215" s="147" t="s">
        <v>132</v>
      </c>
      <c r="AU215" s="147" t="s">
        <v>81</v>
      </c>
      <c r="AY215" s="13" t="s">
        <v>129</v>
      </c>
      <c r="BE215" s="148">
        <f t="shared" si="44"/>
        <v>0</v>
      </c>
      <c r="BF215" s="148">
        <f t="shared" si="45"/>
        <v>0</v>
      </c>
      <c r="BG215" s="148">
        <f t="shared" si="46"/>
        <v>0</v>
      </c>
      <c r="BH215" s="148">
        <f t="shared" si="47"/>
        <v>0</v>
      </c>
      <c r="BI215" s="148">
        <f t="shared" si="48"/>
        <v>0</v>
      </c>
      <c r="BJ215" s="13" t="s">
        <v>81</v>
      </c>
      <c r="BK215" s="148">
        <f t="shared" si="49"/>
        <v>0</v>
      </c>
      <c r="BL215" s="13" t="s">
        <v>178</v>
      </c>
      <c r="BM215" s="147" t="s">
        <v>406</v>
      </c>
    </row>
    <row r="216" spans="2:65" s="1" customFormat="1" ht="16.5" customHeight="1">
      <c r="B216" s="135"/>
      <c r="C216" s="149" t="s">
        <v>407</v>
      </c>
      <c r="D216" s="149" t="s">
        <v>181</v>
      </c>
      <c r="E216" s="150" t="s">
        <v>408</v>
      </c>
      <c r="F216" s="151" t="s">
        <v>409</v>
      </c>
      <c r="G216" s="152" t="s">
        <v>280</v>
      </c>
      <c r="H216" s="153">
        <v>5</v>
      </c>
      <c r="I216" s="154"/>
      <c r="J216" s="154">
        <f t="shared" si="40"/>
        <v>0</v>
      </c>
      <c r="K216" s="155"/>
      <c r="L216" s="156"/>
      <c r="M216" s="157" t="s">
        <v>1</v>
      </c>
      <c r="N216" s="158" t="s">
        <v>36</v>
      </c>
      <c r="O216" s="145">
        <v>0</v>
      </c>
      <c r="P216" s="145">
        <f t="shared" si="41"/>
        <v>0</v>
      </c>
      <c r="Q216" s="145">
        <v>0.0135</v>
      </c>
      <c r="R216" s="145">
        <f t="shared" si="42"/>
        <v>0.0675</v>
      </c>
      <c r="S216" s="145">
        <v>0</v>
      </c>
      <c r="T216" s="146">
        <f t="shared" si="43"/>
        <v>0</v>
      </c>
      <c r="AR216" s="147" t="s">
        <v>184</v>
      </c>
      <c r="AT216" s="147" t="s">
        <v>181</v>
      </c>
      <c r="AU216" s="147" t="s">
        <v>81</v>
      </c>
      <c r="AY216" s="13" t="s">
        <v>129</v>
      </c>
      <c r="BE216" s="148">
        <f t="shared" si="44"/>
        <v>0</v>
      </c>
      <c r="BF216" s="148">
        <f t="shared" si="45"/>
        <v>0</v>
      </c>
      <c r="BG216" s="148">
        <f t="shared" si="46"/>
        <v>0</v>
      </c>
      <c r="BH216" s="148">
        <f t="shared" si="47"/>
        <v>0</v>
      </c>
      <c r="BI216" s="148">
        <f t="shared" si="48"/>
        <v>0</v>
      </c>
      <c r="BJ216" s="13" t="s">
        <v>81</v>
      </c>
      <c r="BK216" s="148">
        <f t="shared" si="49"/>
        <v>0</v>
      </c>
      <c r="BL216" s="13" t="s">
        <v>178</v>
      </c>
      <c r="BM216" s="147" t="s">
        <v>410</v>
      </c>
    </row>
    <row r="217" spans="2:65" s="1" customFormat="1" ht="24.2" customHeight="1">
      <c r="B217" s="135"/>
      <c r="C217" s="136" t="s">
        <v>411</v>
      </c>
      <c r="D217" s="136" t="s">
        <v>132</v>
      </c>
      <c r="E217" s="137" t="s">
        <v>412</v>
      </c>
      <c r="F217" s="138" t="s">
        <v>413</v>
      </c>
      <c r="G217" s="139" t="s">
        <v>280</v>
      </c>
      <c r="H217" s="140">
        <v>1</v>
      </c>
      <c r="I217" s="141"/>
      <c r="J217" s="141">
        <f t="shared" si="40"/>
        <v>0</v>
      </c>
      <c r="K217" s="142"/>
      <c r="L217" s="25"/>
      <c r="M217" s="143" t="s">
        <v>1</v>
      </c>
      <c r="N217" s="144" t="s">
        <v>36</v>
      </c>
      <c r="O217" s="145">
        <v>0.71186</v>
      </c>
      <c r="P217" s="145">
        <f t="shared" si="41"/>
        <v>0.71186</v>
      </c>
      <c r="Q217" s="145">
        <v>0.00073</v>
      </c>
      <c r="R217" s="145">
        <f t="shared" si="42"/>
        <v>0.00073</v>
      </c>
      <c r="S217" s="145">
        <v>0</v>
      </c>
      <c r="T217" s="146">
        <f t="shared" si="43"/>
        <v>0</v>
      </c>
      <c r="AR217" s="147" t="s">
        <v>178</v>
      </c>
      <c r="AT217" s="147" t="s">
        <v>132</v>
      </c>
      <c r="AU217" s="147" t="s">
        <v>81</v>
      </c>
      <c r="AY217" s="13" t="s">
        <v>129</v>
      </c>
      <c r="BE217" s="148">
        <f t="shared" si="44"/>
        <v>0</v>
      </c>
      <c r="BF217" s="148">
        <f t="shared" si="45"/>
        <v>0</v>
      </c>
      <c r="BG217" s="148">
        <f t="shared" si="46"/>
        <v>0</v>
      </c>
      <c r="BH217" s="148">
        <f t="shared" si="47"/>
        <v>0</v>
      </c>
      <c r="BI217" s="148">
        <f t="shared" si="48"/>
        <v>0</v>
      </c>
      <c r="BJ217" s="13" t="s">
        <v>81</v>
      </c>
      <c r="BK217" s="148">
        <f t="shared" si="49"/>
        <v>0</v>
      </c>
      <c r="BL217" s="13" t="s">
        <v>178</v>
      </c>
      <c r="BM217" s="147" t="s">
        <v>414</v>
      </c>
    </row>
    <row r="218" spans="2:65" s="1" customFormat="1" ht="16.5" customHeight="1">
      <c r="B218" s="135"/>
      <c r="C218" s="149" t="s">
        <v>415</v>
      </c>
      <c r="D218" s="149" t="s">
        <v>181</v>
      </c>
      <c r="E218" s="150" t="s">
        <v>416</v>
      </c>
      <c r="F218" s="151" t="s">
        <v>417</v>
      </c>
      <c r="G218" s="152" t="s">
        <v>280</v>
      </c>
      <c r="H218" s="153">
        <v>1</v>
      </c>
      <c r="I218" s="154"/>
      <c r="J218" s="154">
        <f t="shared" si="40"/>
        <v>0</v>
      </c>
      <c r="K218" s="155"/>
      <c r="L218" s="156"/>
      <c r="M218" s="157" t="s">
        <v>1</v>
      </c>
      <c r="N218" s="158" t="s">
        <v>36</v>
      </c>
      <c r="O218" s="145">
        <v>0</v>
      </c>
      <c r="P218" s="145">
        <f t="shared" si="41"/>
        <v>0</v>
      </c>
      <c r="Q218" s="145">
        <v>0.0185</v>
      </c>
      <c r="R218" s="145">
        <f t="shared" si="42"/>
        <v>0.0185</v>
      </c>
      <c r="S218" s="145">
        <v>0</v>
      </c>
      <c r="T218" s="146">
        <f t="shared" si="43"/>
        <v>0</v>
      </c>
      <c r="AR218" s="147" t="s">
        <v>184</v>
      </c>
      <c r="AT218" s="147" t="s">
        <v>181</v>
      </c>
      <c r="AU218" s="147" t="s">
        <v>81</v>
      </c>
      <c r="AY218" s="13" t="s">
        <v>129</v>
      </c>
      <c r="BE218" s="148">
        <f t="shared" si="44"/>
        <v>0</v>
      </c>
      <c r="BF218" s="148">
        <f t="shared" si="45"/>
        <v>0</v>
      </c>
      <c r="BG218" s="148">
        <f t="shared" si="46"/>
        <v>0</v>
      </c>
      <c r="BH218" s="148">
        <f t="shared" si="47"/>
        <v>0</v>
      </c>
      <c r="BI218" s="148">
        <f t="shared" si="48"/>
        <v>0</v>
      </c>
      <c r="BJ218" s="13" t="s">
        <v>81</v>
      </c>
      <c r="BK218" s="148">
        <f t="shared" si="49"/>
        <v>0</v>
      </c>
      <c r="BL218" s="13" t="s">
        <v>178</v>
      </c>
      <c r="BM218" s="147" t="s">
        <v>418</v>
      </c>
    </row>
    <row r="219" spans="2:65" s="1" customFormat="1" ht="16.5" customHeight="1">
      <c r="B219" s="135"/>
      <c r="C219" s="136" t="s">
        <v>419</v>
      </c>
      <c r="D219" s="136" t="s">
        <v>132</v>
      </c>
      <c r="E219" s="137" t="s">
        <v>420</v>
      </c>
      <c r="F219" s="138" t="s">
        <v>421</v>
      </c>
      <c r="G219" s="139" t="s">
        <v>280</v>
      </c>
      <c r="H219" s="140">
        <v>31</v>
      </c>
      <c r="I219" s="141"/>
      <c r="J219" s="141">
        <f t="shared" si="40"/>
        <v>0</v>
      </c>
      <c r="K219" s="142"/>
      <c r="L219" s="25"/>
      <c r="M219" s="143" t="s">
        <v>1</v>
      </c>
      <c r="N219" s="144" t="s">
        <v>36</v>
      </c>
      <c r="O219" s="145">
        <v>0</v>
      </c>
      <c r="P219" s="145">
        <f t="shared" si="41"/>
        <v>0</v>
      </c>
      <c r="Q219" s="145">
        <v>0</v>
      </c>
      <c r="R219" s="145">
        <f t="shared" si="42"/>
        <v>0</v>
      </c>
      <c r="S219" s="145">
        <v>0</v>
      </c>
      <c r="T219" s="146">
        <f t="shared" si="43"/>
        <v>0</v>
      </c>
      <c r="AR219" s="147" t="s">
        <v>178</v>
      </c>
      <c r="AT219" s="147" t="s">
        <v>132</v>
      </c>
      <c r="AU219" s="147" t="s">
        <v>81</v>
      </c>
      <c r="AY219" s="13" t="s">
        <v>129</v>
      </c>
      <c r="BE219" s="148">
        <f t="shared" si="44"/>
        <v>0</v>
      </c>
      <c r="BF219" s="148">
        <f t="shared" si="45"/>
        <v>0</v>
      </c>
      <c r="BG219" s="148">
        <f t="shared" si="46"/>
        <v>0</v>
      </c>
      <c r="BH219" s="148">
        <f t="shared" si="47"/>
        <v>0</v>
      </c>
      <c r="BI219" s="148">
        <f t="shared" si="48"/>
        <v>0</v>
      </c>
      <c r="BJ219" s="13" t="s">
        <v>81</v>
      </c>
      <c r="BK219" s="148">
        <f t="shared" si="49"/>
        <v>0</v>
      </c>
      <c r="BL219" s="13" t="s">
        <v>178</v>
      </c>
      <c r="BM219" s="147" t="s">
        <v>422</v>
      </c>
    </row>
    <row r="220" spans="2:65" s="1" customFormat="1" ht="24.2" customHeight="1">
      <c r="B220" s="135"/>
      <c r="C220" s="149" t="s">
        <v>423</v>
      </c>
      <c r="D220" s="149" t="s">
        <v>181</v>
      </c>
      <c r="E220" s="150" t="s">
        <v>424</v>
      </c>
      <c r="F220" s="151" t="s">
        <v>425</v>
      </c>
      <c r="G220" s="152" t="s">
        <v>280</v>
      </c>
      <c r="H220" s="153">
        <v>31</v>
      </c>
      <c r="I220" s="154"/>
      <c r="J220" s="154">
        <f t="shared" si="40"/>
        <v>0</v>
      </c>
      <c r="K220" s="155"/>
      <c r="L220" s="156"/>
      <c r="M220" s="157" t="s">
        <v>1</v>
      </c>
      <c r="N220" s="158" t="s">
        <v>36</v>
      </c>
      <c r="O220" s="145">
        <v>0</v>
      </c>
      <c r="P220" s="145">
        <f t="shared" si="41"/>
        <v>0</v>
      </c>
      <c r="Q220" s="145">
        <v>0</v>
      </c>
      <c r="R220" s="145">
        <f t="shared" si="42"/>
        <v>0</v>
      </c>
      <c r="S220" s="145">
        <v>0</v>
      </c>
      <c r="T220" s="146">
        <f t="shared" si="43"/>
        <v>0</v>
      </c>
      <c r="AR220" s="147" t="s">
        <v>184</v>
      </c>
      <c r="AT220" s="147" t="s">
        <v>181</v>
      </c>
      <c r="AU220" s="147" t="s">
        <v>81</v>
      </c>
      <c r="AY220" s="13" t="s">
        <v>129</v>
      </c>
      <c r="BE220" s="148">
        <f t="shared" si="44"/>
        <v>0</v>
      </c>
      <c r="BF220" s="148">
        <f t="shared" si="45"/>
        <v>0</v>
      </c>
      <c r="BG220" s="148">
        <f t="shared" si="46"/>
        <v>0</v>
      </c>
      <c r="BH220" s="148">
        <f t="shared" si="47"/>
        <v>0</v>
      </c>
      <c r="BI220" s="148">
        <f t="shared" si="48"/>
        <v>0</v>
      </c>
      <c r="BJ220" s="13" t="s">
        <v>81</v>
      </c>
      <c r="BK220" s="148">
        <f t="shared" si="49"/>
        <v>0</v>
      </c>
      <c r="BL220" s="13" t="s">
        <v>178</v>
      </c>
      <c r="BM220" s="147" t="s">
        <v>426</v>
      </c>
    </row>
    <row r="221" spans="2:65" s="1" customFormat="1" ht="33" customHeight="1">
      <c r="B221" s="135"/>
      <c r="C221" s="136" t="s">
        <v>427</v>
      </c>
      <c r="D221" s="136" t="s">
        <v>132</v>
      </c>
      <c r="E221" s="137" t="s">
        <v>428</v>
      </c>
      <c r="F221" s="138" t="s">
        <v>429</v>
      </c>
      <c r="G221" s="139" t="s">
        <v>280</v>
      </c>
      <c r="H221" s="140">
        <v>11</v>
      </c>
      <c r="I221" s="141"/>
      <c r="J221" s="141">
        <f t="shared" si="40"/>
        <v>0</v>
      </c>
      <c r="K221" s="142"/>
      <c r="L221" s="25"/>
      <c r="M221" s="143" t="s">
        <v>1</v>
      </c>
      <c r="N221" s="144" t="s">
        <v>36</v>
      </c>
      <c r="O221" s="145">
        <v>0</v>
      </c>
      <c r="P221" s="145">
        <f t="shared" si="41"/>
        <v>0</v>
      </c>
      <c r="Q221" s="145">
        <v>0</v>
      </c>
      <c r="R221" s="145">
        <f t="shared" si="42"/>
        <v>0</v>
      </c>
      <c r="S221" s="145">
        <v>0</v>
      </c>
      <c r="T221" s="146">
        <f t="shared" si="43"/>
        <v>0</v>
      </c>
      <c r="AR221" s="147" t="s">
        <v>178</v>
      </c>
      <c r="AT221" s="147" t="s">
        <v>132</v>
      </c>
      <c r="AU221" s="147" t="s">
        <v>81</v>
      </c>
      <c r="AY221" s="13" t="s">
        <v>129</v>
      </c>
      <c r="BE221" s="148">
        <f t="shared" si="44"/>
        <v>0</v>
      </c>
      <c r="BF221" s="148">
        <f t="shared" si="45"/>
        <v>0</v>
      </c>
      <c r="BG221" s="148">
        <f t="shared" si="46"/>
        <v>0</v>
      </c>
      <c r="BH221" s="148">
        <f t="shared" si="47"/>
        <v>0</v>
      </c>
      <c r="BI221" s="148">
        <f t="shared" si="48"/>
        <v>0</v>
      </c>
      <c r="BJ221" s="13" t="s">
        <v>81</v>
      </c>
      <c r="BK221" s="148">
        <f t="shared" si="49"/>
        <v>0</v>
      </c>
      <c r="BL221" s="13" t="s">
        <v>178</v>
      </c>
      <c r="BM221" s="147" t="s">
        <v>430</v>
      </c>
    </row>
    <row r="222" spans="2:65" s="1" customFormat="1" ht="16.5" customHeight="1">
      <c r="B222" s="135"/>
      <c r="C222" s="149" t="s">
        <v>431</v>
      </c>
      <c r="D222" s="149" t="s">
        <v>181</v>
      </c>
      <c r="E222" s="150" t="s">
        <v>432</v>
      </c>
      <c r="F222" s="151" t="s">
        <v>433</v>
      </c>
      <c r="G222" s="152" t="s">
        <v>280</v>
      </c>
      <c r="H222" s="153">
        <v>10</v>
      </c>
      <c r="I222" s="154"/>
      <c r="J222" s="154">
        <f t="shared" si="40"/>
        <v>0</v>
      </c>
      <c r="K222" s="155"/>
      <c r="L222" s="156"/>
      <c r="M222" s="157" t="s">
        <v>1</v>
      </c>
      <c r="N222" s="158" t="s">
        <v>36</v>
      </c>
      <c r="O222" s="145">
        <v>0</v>
      </c>
      <c r="P222" s="145">
        <f t="shared" si="41"/>
        <v>0</v>
      </c>
      <c r="Q222" s="145">
        <v>0</v>
      </c>
      <c r="R222" s="145">
        <f t="shared" si="42"/>
        <v>0</v>
      </c>
      <c r="S222" s="145">
        <v>0</v>
      </c>
      <c r="T222" s="146">
        <f t="shared" si="43"/>
        <v>0</v>
      </c>
      <c r="AR222" s="147" t="s">
        <v>184</v>
      </c>
      <c r="AT222" s="147" t="s">
        <v>181</v>
      </c>
      <c r="AU222" s="147" t="s">
        <v>81</v>
      </c>
      <c r="AY222" s="13" t="s">
        <v>129</v>
      </c>
      <c r="BE222" s="148">
        <f t="shared" si="44"/>
        <v>0</v>
      </c>
      <c r="BF222" s="148">
        <f t="shared" si="45"/>
        <v>0</v>
      </c>
      <c r="BG222" s="148">
        <f t="shared" si="46"/>
        <v>0</v>
      </c>
      <c r="BH222" s="148">
        <f t="shared" si="47"/>
        <v>0</v>
      </c>
      <c r="BI222" s="148">
        <f t="shared" si="48"/>
        <v>0</v>
      </c>
      <c r="BJ222" s="13" t="s">
        <v>81</v>
      </c>
      <c r="BK222" s="148">
        <f t="shared" si="49"/>
        <v>0</v>
      </c>
      <c r="BL222" s="13" t="s">
        <v>178</v>
      </c>
      <c r="BM222" s="147" t="s">
        <v>434</v>
      </c>
    </row>
    <row r="223" spans="2:65" s="1" customFormat="1" ht="16.5" customHeight="1">
      <c r="B223" s="135"/>
      <c r="C223" s="149" t="s">
        <v>435</v>
      </c>
      <c r="D223" s="149" t="s">
        <v>181</v>
      </c>
      <c r="E223" s="150" t="s">
        <v>436</v>
      </c>
      <c r="F223" s="151" t="s">
        <v>437</v>
      </c>
      <c r="G223" s="152" t="s">
        <v>280</v>
      </c>
      <c r="H223" s="153">
        <v>1</v>
      </c>
      <c r="I223" s="154"/>
      <c r="J223" s="154">
        <f t="shared" si="40"/>
        <v>0</v>
      </c>
      <c r="K223" s="155"/>
      <c r="L223" s="156"/>
      <c r="M223" s="157" t="s">
        <v>1</v>
      </c>
      <c r="N223" s="158" t="s">
        <v>36</v>
      </c>
      <c r="O223" s="145">
        <v>0</v>
      </c>
      <c r="P223" s="145">
        <f t="shared" si="41"/>
        <v>0</v>
      </c>
      <c r="Q223" s="145">
        <v>0</v>
      </c>
      <c r="R223" s="145">
        <f t="shared" si="42"/>
        <v>0</v>
      </c>
      <c r="S223" s="145">
        <v>0</v>
      </c>
      <c r="T223" s="146">
        <f t="shared" si="43"/>
        <v>0</v>
      </c>
      <c r="AR223" s="147" t="s">
        <v>184</v>
      </c>
      <c r="AT223" s="147" t="s">
        <v>181</v>
      </c>
      <c r="AU223" s="147" t="s">
        <v>81</v>
      </c>
      <c r="AY223" s="13" t="s">
        <v>129</v>
      </c>
      <c r="BE223" s="148">
        <f t="shared" si="44"/>
        <v>0</v>
      </c>
      <c r="BF223" s="148">
        <f t="shared" si="45"/>
        <v>0</v>
      </c>
      <c r="BG223" s="148">
        <f t="shared" si="46"/>
        <v>0</v>
      </c>
      <c r="BH223" s="148">
        <f t="shared" si="47"/>
        <v>0</v>
      </c>
      <c r="BI223" s="148">
        <f t="shared" si="48"/>
        <v>0</v>
      </c>
      <c r="BJ223" s="13" t="s">
        <v>81</v>
      </c>
      <c r="BK223" s="148">
        <f t="shared" si="49"/>
        <v>0</v>
      </c>
      <c r="BL223" s="13" t="s">
        <v>178</v>
      </c>
      <c r="BM223" s="147" t="s">
        <v>438</v>
      </c>
    </row>
    <row r="224" spans="2:65" s="1" customFormat="1" ht="33" customHeight="1">
      <c r="B224" s="135"/>
      <c r="C224" s="136" t="s">
        <v>439</v>
      </c>
      <c r="D224" s="136" t="s">
        <v>132</v>
      </c>
      <c r="E224" s="137" t="s">
        <v>440</v>
      </c>
      <c r="F224" s="138" t="s">
        <v>441</v>
      </c>
      <c r="G224" s="139" t="s">
        <v>280</v>
      </c>
      <c r="H224" s="140">
        <v>11</v>
      </c>
      <c r="I224" s="141"/>
      <c r="J224" s="141">
        <f t="shared" si="40"/>
        <v>0</v>
      </c>
      <c r="K224" s="142"/>
      <c r="L224" s="25"/>
      <c r="M224" s="143" t="s">
        <v>1</v>
      </c>
      <c r="N224" s="144" t="s">
        <v>36</v>
      </c>
      <c r="O224" s="145">
        <v>0</v>
      </c>
      <c r="P224" s="145">
        <f t="shared" si="41"/>
        <v>0</v>
      </c>
      <c r="Q224" s="145">
        <v>0</v>
      </c>
      <c r="R224" s="145">
        <f t="shared" si="42"/>
        <v>0</v>
      </c>
      <c r="S224" s="145">
        <v>0</v>
      </c>
      <c r="T224" s="146">
        <f t="shared" si="43"/>
        <v>0</v>
      </c>
      <c r="AR224" s="147" t="s">
        <v>178</v>
      </c>
      <c r="AT224" s="147" t="s">
        <v>132</v>
      </c>
      <c r="AU224" s="147" t="s">
        <v>81</v>
      </c>
      <c r="AY224" s="13" t="s">
        <v>129</v>
      </c>
      <c r="BE224" s="148">
        <f t="shared" si="44"/>
        <v>0</v>
      </c>
      <c r="BF224" s="148">
        <f t="shared" si="45"/>
        <v>0</v>
      </c>
      <c r="BG224" s="148">
        <f t="shared" si="46"/>
        <v>0</v>
      </c>
      <c r="BH224" s="148">
        <f t="shared" si="47"/>
        <v>0</v>
      </c>
      <c r="BI224" s="148">
        <f t="shared" si="48"/>
        <v>0</v>
      </c>
      <c r="BJ224" s="13" t="s">
        <v>81</v>
      </c>
      <c r="BK224" s="148">
        <f t="shared" si="49"/>
        <v>0</v>
      </c>
      <c r="BL224" s="13" t="s">
        <v>178</v>
      </c>
      <c r="BM224" s="147" t="s">
        <v>442</v>
      </c>
    </row>
    <row r="225" spans="2:65" s="1" customFormat="1" ht="21.75" customHeight="1">
      <c r="B225" s="135"/>
      <c r="C225" s="149" t="s">
        <v>443</v>
      </c>
      <c r="D225" s="149" t="s">
        <v>181</v>
      </c>
      <c r="E225" s="150" t="s">
        <v>444</v>
      </c>
      <c r="F225" s="151" t="s">
        <v>445</v>
      </c>
      <c r="G225" s="152" t="s">
        <v>280</v>
      </c>
      <c r="H225" s="153">
        <v>11</v>
      </c>
      <c r="I225" s="154"/>
      <c r="J225" s="154">
        <f t="shared" si="40"/>
        <v>0</v>
      </c>
      <c r="K225" s="155"/>
      <c r="L225" s="156"/>
      <c r="M225" s="157" t="s">
        <v>1</v>
      </c>
      <c r="N225" s="158" t="s">
        <v>36</v>
      </c>
      <c r="O225" s="145">
        <v>0</v>
      </c>
      <c r="P225" s="145">
        <f t="shared" si="41"/>
        <v>0</v>
      </c>
      <c r="Q225" s="145">
        <v>0</v>
      </c>
      <c r="R225" s="145">
        <f t="shared" si="42"/>
        <v>0</v>
      </c>
      <c r="S225" s="145">
        <v>0</v>
      </c>
      <c r="T225" s="146">
        <f t="shared" si="43"/>
        <v>0</v>
      </c>
      <c r="AR225" s="147" t="s">
        <v>184</v>
      </c>
      <c r="AT225" s="147" t="s">
        <v>181</v>
      </c>
      <c r="AU225" s="147" t="s">
        <v>81</v>
      </c>
      <c r="AY225" s="13" t="s">
        <v>129</v>
      </c>
      <c r="BE225" s="148">
        <f t="shared" si="44"/>
        <v>0</v>
      </c>
      <c r="BF225" s="148">
        <f t="shared" si="45"/>
        <v>0</v>
      </c>
      <c r="BG225" s="148">
        <f t="shared" si="46"/>
        <v>0</v>
      </c>
      <c r="BH225" s="148">
        <f t="shared" si="47"/>
        <v>0</v>
      </c>
      <c r="BI225" s="148">
        <f t="shared" si="48"/>
        <v>0</v>
      </c>
      <c r="BJ225" s="13" t="s">
        <v>81</v>
      </c>
      <c r="BK225" s="148">
        <f t="shared" si="49"/>
        <v>0</v>
      </c>
      <c r="BL225" s="13" t="s">
        <v>178</v>
      </c>
      <c r="BM225" s="147" t="s">
        <v>446</v>
      </c>
    </row>
    <row r="226" spans="2:65" s="1" customFormat="1" ht="24.2" customHeight="1">
      <c r="B226" s="135"/>
      <c r="C226" s="149" t="s">
        <v>447</v>
      </c>
      <c r="D226" s="149" t="s">
        <v>181</v>
      </c>
      <c r="E226" s="150" t="s">
        <v>448</v>
      </c>
      <c r="F226" s="151" t="s">
        <v>449</v>
      </c>
      <c r="G226" s="152" t="s">
        <v>280</v>
      </c>
      <c r="H226" s="153">
        <v>1</v>
      </c>
      <c r="I226" s="154"/>
      <c r="J226" s="154">
        <f t="shared" si="40"/>
        <v>0</v>
      </c>
      <c r="K226" s="155"/>
      <c r="L226" s="156"/>
      <c r="M226" s="157" t="s">
        <v>1</v>
      </c>
      <c r="N226" s="158" t="s">
        <v>36</v>
      </c>
      <c r="O226" s="145">
        <v>0</v>
      </c>
      <c r="P226" s="145">
        <f t="shared" si="41"/>
        <v>0</v>
      </c>
      <c r="Q226" s="145">
        <v>0</v>
      </c>
      <c r="R226" s="145">
        <f t="shared" si="42"/>
        <v>0</v>
      </c>
      <c r="S226" s="145">
        <v>0</v>
      </c>
      <c r="T226" s="146">
        <f t="shared" si="43"/>
        <v>0</v>
      </c>
      <c r="AR226" s="147" t="s">
        <v>184</v>
      </c>
      <c r="AT226" s="147" t="s">
        <v>181</v>
      </c>
      <c r="AU226" s="147" t="s">
        <v>81</v>
      </c>
      <c r="AY226" s="13" t="s">
        <v>129</v>
      </c>
      <c r="BE226" s="148">
        <f t="shared" si="44"/>
        <v>0</v>
      </c>
      <c r="BF226" s="148">
        <f t="shared" si="45"/>
        <v>0</v>
      </c>
      <c r="BG226" s="148">
        <f t="shared" si="46"/>
        <v>0</v>
      </c>
      <c r="BH226" s="148">
        <f t="shared" si="47"/>
        <v>0</v>
      </c>
      <c r="BI226" s="148">
        <f t="shared" si="48"/>
        <v>0</v>
      </c>
      <c r="BJ226" s="13" t="s">
        <v>81</v>
      </c>
      <c r="BK226" s="148">
        <f t="shared" si="49"/>
        <v>0</v>
      </c>
      <c r="BL226" s="13" t="s">
        <v>178</v>
      </c>
      <c r="BM226" s="147" t="s">
        <v>450</v>
      </c>
    </row>
    <row r="227" spans="2:65" s="1" customFormat="1" ht="24.2" customHeight="1">
      <c r="B227" s="135"/>
      <c r="C227" s="136" t="s">
        <v>451</v>
      </c>
      <c r="D227" s="136" t="s">
        <v>132</v>
      </c>
      <c r="E227" s="137" t="s">
        <v>452</v>
      </c>
      <c r="F227" s="138" t="s">
        <v>453</v>
      </c>
      <c r="G227" s="139" t="s">
        <v>205</v>
      </c>
      <c r="H227" s="140">
        <v>56.68</v>
      </c>
      <c r="I227" s="141"/>
      <c r="J227" s="141">
        <f t="shared" si="40"/>
        <v>0</v>
      </c>
      <c r="K227" s="142"/>
      <c r="L227" s="25"/>
      <c r="M227" s="143" t="s">
        <v>1</v>
      </c>
      <c r="N227" s="144" t="s">
        <v>36</v>
      </c>
      <c r="O227" s="145">
        <v>0</v>
      </c>
      <c r="P227" s="145">
        <f t="shared" si="41"/>
        <v>0</v>
      </c>
      <c r="Q227" s="145">
        <v>0</v>
      </c>
      <c r="R227" s="145">
        <f t="shared" si="42"/>
        <v>0</v>
      </c>
      <c r="S227" s="145">
        <v>0</v>
      </c>
      <c r="T227" s="146">
        <f t="shared" si="43"/>
        <v>0</v>
      </c>
      <c r="AR227" s="147" t="s">
        <v>178</v>
      </c>
      <c r="AT227" s="147" t="s">
        <v>132</v>
      </c>
      <c r="AU227" s="147" t="s">
        <v>81</v>
      </c>
      <c r="AY227" s="13" t="s">
        <v>129</v>
      </c>
      <c r="BE227" s="148">
        <f t="shared" si="44"/>
        <v>0</v>
      </c>
      <c r="BF227" s="148">
        <f t="shared" si="45"/>
        <v>0</v>
      </c>
      <c r="BG227" s="148">
        <f t="shared" si="46"/>
        <v>0</v>
      </c>
      <c r="BH227" s="148">
        <f t="shared" si="47"/>
        <v>0</v>
      </c>
      <c r="BI227" s="148">
        <f t="shared" si="48"/>
        <v>0</v>
      </c>
      <c r="BJ227" s="13" t="s">
        <v>81</v>
      </c>
      <c r="BK227" s="148">
        <f t="shared" si="49"/>
        <v>0</v>
      </c>
      <c r="BL227" s="13" t="s">
        <v>178</v>
      </c>
      <c r="BM227" s="147" t="s">
        <v>454</v>
      </c>
    </row>
    <row r="228" spans="2:63" s="11" customFormat="1" ht="22.9" customHeight="1">
      <c r="B228" s="124"/>
      <c r="D228" s="125" t="s">
        <v>69</v>
      </c>
      <c r="E228" s="133" t="s">
        <v>455</v>
      </c>
      <c r="F228" s="133" t="s">
        <v>456</v>
      </c>
      <c r="J228" s="134">
        <f>BK228</f>
        <v>0</v>
      </c>
      <c r="L228" s="124"/>
      <c r="M228" s="128"/>
      <c r="P228" s="129">
        <f>SUM(P229:P236)</f>
        <v>33.638780000000004</v>
      </c>
      <c r="R228" s="129">
        <f>SUM(R229:R236)</f>
        <v>0.032060000000000005</v>
      </c>
      <c r="T228" s="130">
        <f>SUM(T229:T236)</f>
        <v>0</v>
      </c>
      <c r="AR228" s="125" t="s">
        <v>81</v>
      </c>
      <c r="AT228" s="131" t="s">
        <v>69</v>
      </c>
      <c r="AU228" s="131" t="s">
        <v>74</v>
      </c>
      <c r="AY228" s="125" t="s">
        <v>129</v>
      </c>
      <c r="BK228" s="132">
        <f>SUM(BK229:BK236)</f>
        <v>0</v>
      </c>
    </row>
    <row r="229" spans="2:65" s="1" customFormat="1" ht="24.2" customHeight="1">
      <c r="B229" s="135"/>
      <c r="C229" s="136" t="s">
        <v>457</v>
      </c>
      <c r="D229" s="136" t="s">
        <v>132</v>
      </c>
      <c r="E229" s="137" t="s">
        <v>458</v>
      </c>
      <c r="F229" s="138" t="s">
        <v>459</v>
      </c>
      <c r="G229" s="139" t="s">
        <v>242</v>
      </c>
      <c r="H229" s="140">
        <v>54</v>
      </c>
      <c r="I229" s="141"/>
      <c r="J229" s="141">
        <f aca="true" t="shared" si="50" ref="J229:J236">ROUND(I229*H229,2)</f>
        <v>0</v>
      </c>
      <c r="K229" s="142"/>
      <c r="L229" s="25"/>
      <c r="M229" s="143" t="s">
        <v>1</v>
      </c>
      <c r="N229" s="144" t="s">
        <v>36</v>
      </c>
      <c r="O229" s="145">
        <v>0.379</v>
      </c>
      <c r="P229" s="145">
        <f aca="true" t="shared" si="51" ref="P229:P236">O229*H229</f>
        <v>20.466</v>
      </c>
      <c r="Q229" s="145">
        <v>0.00038</v>
      </c>
      <c r="R229" s="145">
        <f aca="true" t="shared" si="52" ref="R229:R236">Q229*H229</f>
        <v>0.02052</v>
      </c>
      <c r="S229" s="145">
        <v>0</v>
      </c>
      <c r="T229" s="146">
        <f aca="true" t="shared" si="53" ref="T229:T236">S229*H229</f>
        <v>0</v>
      </c>
      <c r="AR229" s="147" t="s">
        <v>178</v>
      </c>
      <c r="AT229" s="147" t="s">
        <v>132</v>
      </c>
      <c r="AU229" s="147" t="s">
        <v>81</v>
      </c>
      <c r="AY229" s="13" t="s">
        <v>129</v>
      </c>
      <c r="BE229" s="148">
        <f aca="true" t="shared" si="54" ref="BE229:BE236">IF(N229="základná",J229,0)</f>
        <v>0</v>
      </c>
      <c r="BF229" s="148">
        <f aca="true" t="shared" si="55" ref="BF229:BF236">IF(N229="znížená",J229,0)</f>
        <v>0</v>
      </c>
      <c r="BG229" s="148">
        <f aca="true" t="shared" si="56" ref="BG229:BG236">IF(N229="zákl. prenesená",J229,0)</f>
        <v>0</v>
      </c>
      <c r="BH229" s="148">
        <f aca="true" t="shared" si="57" ref="BH229:BH236">IF(N229="zníž. prenesená",J229,0)</f>
        <v>0</v>
      </c>
      <c r="BI229" s="148">
        <f aca="true" t="shared" si="58" ref="BI229:BI236">IF(N229="nulová",J229,0)</f>
        <v>0</v>
      </c>
      <c r="BJ229" s="13" t="s">
        <v>81</v>
      </c>
      <c r="BK229" s="148">
        <f aca="true" t="shared" si="59" ref="BK229:BK236">ROUND(I229*H229,2)</f>
        <v>0</v>
      </c>
      <c r="BL229" s="13" t="s">
        <v>178</v>
      </c>
      <c r="BM229" s="147" t="s">
        <v>460</v>
      </c>
    </row>
    <row r="230" spans="2:65" s="1" customFormat="1" ht="24.2" customHeight="1">
      <c r="B230" s="135"/>
      <c r="C230" s="136" t="s">
        <v>461</v>
      </c>
      <c r="D230" s="136" t="s">
        <v>132</v>
      </c>
      <c r="E230" s="137" t="s">
        <v>462</v>
      </c>
      <c r="F230" s="138" t="s">
        <v>463</v>
      </c>
      <c r="G230" s="139" t="s">
        <v>242</v>
      </c>
      <c r="H230" s="140">
        <v>12</v>
      </c>
      <c r="I230" s="141"/>
      <c r="J230" s="141">
        <f t="shared" si="50"/>
        <v>0</v>
      </c>
      <c r="K230" s="142"/>
      <c r="L230" s="25"/>
      <c r="M230" s="143" t="s">
        <v>1</v>
      </c>
      <c r="N230" s="144" t="s">
        <v>36</v>
      </c>
      <c r="O230" s="145">
        <v>0.439</v>
      </c>
      <c r="P230" s="145">
        <f t="shared" si="51"/>
        <v>5.268</v>
      </c>
      <c r="Q230" s="145">
        <v>0.00049</v>
      </c>
      <c r="R230" s="145">
        <f t="shared" si="52"/>
        <v>0.00588</v>
      </c>
      <c r="S230" s="145">
        <v>0</v>
      </c>
      <c r="T230" s="146">
        <f t="shared" si="53"/>
        <v>0</v>
      </c>
      <c r="AR230" s="147" t="s">
        <v>178</v>
      </c>
      <c r="AT230" s="147" t="s">
        <v>132</v>
      </c>
      <c r="AU230" s="147" t="s">
        <v>81</v>
      </c>
      <c r="AY230" s="13" t="s">
        <v>129</v>
      </c>
      <c r="BE230" s="148">
        <f t="shared" si="54"/>
        <v>0</v>
      </c>
      <c r="BF230" s="148">
        <f t="shared" si="55"/>
        <v>0</v>
      </c>
      <c r="BG230" s="148">
        <f t="shared" si="56"/>
        <v>0</v>
      </c>
      <c r="BH230" s="148">
        <f t="shared" si="57"/>
        <v>0</v>
      </c>
      <c r="BI230" s="148">
        <f t="shared" si="58"/>
        <v>0</v>
      </c>
      <c r="BJ230" s="13" t="s">
        <v>81</v>
      </c>
      <c r="BK230" s="148">
        <f t="shared" si="59"/>
        <v>0</v>
      </c>
      <c r="BL230" s="13" t="s">
        <v>178</v>
      </c>
      <c r="BM230" s="147" t="s">
        <v>464</v>
      </c>
    </row>
    <row r="231" spans="2:65" s="1" customFormat="1" ht="24.2" customHeight="1">
      <c r="B231" s="135"/>
      <c r="C231" s="136" t="s">
        <v>465</v>
      </c>
      <c r="D231" s="136" t="s">
        <v>132</v>
      </c>
      <c r="E231" s="137" t="s">
        <v>466</v>
      </c>
      <c r="F231" s="138" t="s">
        <v>467</v>
      </c>
      <c r="G231" s="139" t="s">
        <v>242</v>
      </c>
      <c r="H231" s="140">
        <v>8</v>
      </c>
      <c r="I231" s="141"/>
      <c r="J231" s="141">
        <f t="shared" si="50"/>
        <v>0</v>
      </c>
      <c r="K231" s="142"/>
      <c r="L231" s="25"/>
      <c r="M231" s="143" t="s">
        <v>1</v>
      </c>
      <c r="N231" s="144" t="s">
        <v>36</v>
      </c>
      <c r="O231" s="145">
        <v>0.468</v>
      </c>
      <c r="P231" s="145">
        <f t="shared" si="51"/>
        <v>3.744</v>
      </c>
      <c r="Q231" s="145">
        <v>0.00061</v>
      </c>
      <c r="R231" s="145">
        <f t="shared" si="52"/>
        <v>0.00488</v>
      </c>
      <c r="S231" s="145">
        <v>0</v>
      </c>
      <c r="T231" s="146">
        <f t="shared" si="53"/>
        <v>0</v>
      </c>
      <c r="AR231" s="147" t="s">
        <v>178</v>
      </c>
      <c r="AT231" s="147" t="s">
        <v>132</v>
      </c>
      <c r="AU231" s="147" t="s">
        <v>81</v>
      </c>
      <c r="AY231" s="13" t="s">
        <v>129</v>
      </c>
      <c r="BE231" s="148">
        <f t="shared" si="54"/>
        <v>0</v>
      </c>
      <c r="BF231" s="148">
        <f t="shared" si="55"/>
        <v>0</v>
      </c>
      <c r="BG231" s="148">
        <f t="shared" si="56"/>
        <v>0</v>
      </c>
      <c r="BH231" s="148">
        <f t="shared" si="57"/>
        <v>0</v>
      </c>
      <c r="BI231" s="148">
        <f t="shared" si="58"/>
        <v>0</v>
      </c>
      <c r="BJ231" s="13" t="s">
        <v>81</v>
      </c>
      <c r="BK231" s="148">
        <f t="shared" si="59"/>
        <v>0</v>
      </c>
      <c r="BL231" s="13" t="s">
        <v>178</v>
      </c>
      <c r="BM231" s="147" t="s">
        <v>468</v>
      </c>
    </row>
    <row r="232" spans="2:65" s="1" customFormat="1" ht="21.75" customHeight="1">
      <c r="B232" s="135"/>
      <c r="C232" s="136" t="s">
        <v>469</v>
      </c>
      <c r="D232" s="136" t="s">
        <v>132</v>
      </c>
      <c r="E232" s="137" t="s">
        <v>470</v>
      </c>
      <c r="F232" s="138" t="s">
        <v>471</v>
      </c>
      <c r="G232" s="139" t="s">
        <v>280</v>
      </c>
      <c r="H232" s="140">
        <v>26</v>
      </c>
      <c r="I232" s="141"/>
      <c r="J232" s="141">
        <f t="shared" si="50"/>
        <v>0</v>
      </c>
      <c r="K232" s="142"/>
      <c r="L232" s="25"/>
      <c r="M232" s="143" t="s">
        <v>1</v>
      </c>
      <c r="N232" s="144" t="s">
        <v>36</v>
      </c>
      <c r="O232" s="145">
        <v>0.16003</v>
      </c>
      <c r="P232" s="145">
        <f t="shared" si="51"/>
        <v>4.16078</v>
      </c>
      <c r="Q232" s="145">
        <v>3E-05</v>
      </c>
      <c r="R232" s="145">
        <f t="shared" si="52"/>
        <v>0.00078</v>
      </c>
      <c r="S232" s="145">
        <v>0</v>
      </c>
      <c r="T232" s="146">
        <f t="shared" si="53"/>
        <v>0</v>
      </c>
      <c r="AR232" s="147" t="s">
        <v>178</v>
      </c>
      <c r="AT232" s="147" t="s">
        <v>132</v>
      </c>
      <c r="AU232" s="147" t="s">
        <v>81</v>
      </c>
      <c r="AY232" s="13" t="s">
        <v>129</v>
      </c>
      <c r="BE232" s="148">
        <f t="shared" si="54"/>
        <v>0</v>
      </c>
      <c r="BF232" s="148">
        <f t="shared" si="55"/>
        <v>0</v>
      </c>
      <c r="BG232" s="148">
        <f t="shared" si="56"/>
        <v>0</v>
      </c>
      <c r="BH232" s="148">
        <f t="shared" si="57"/>
        <v>0</v>
      </c>
      <c r="BI232" s="148">
        <f t="shared" si="58"/>
        <v>0</v>
      </c>
      <c r="BJ232" s="13" t="s">
        <v>81</v>
      </c>
      <c r="BK232" s="148">
        <f t="shared" si="59"/>
        <v>0</v>
      </c>
      <c r="BL232" s="13" t="s">
        <v>178</v>
      </c>
      <c r="BM232" s="147" t="s">
        <v>472</v>
      </c>
    </row>
    <row r="233" spans="2:65" s="1" customFormat="1" ht="24.2" customHeight="1">
      <c r="B233" s="135"/>
      <c r="C233" s="149" t="s">
        <v>473</v>
      </c>
      <c r="D233" s="149" t="s">
        <v>181</v>
      </c>
      <c r="E233" s="150" t="s">
        <v>337</v>
      </c>
      <c r="F233" s="151" t="s">
        <v>338</v>
      </c>
      <c r="G233" s="152" t="s">
        <v>280</v>
      </c>
      <c r="H233" s="153">
        <v>26</v>
      </c>
      <c r="I233" s="154"/>
      <c r="J233" s="154">
        <f t="shared" si="50"/>
        <v>0</v>
      </c>
      <c r="K233" s="155"/>
      <c r="L233" s="156"/>
      <c r="M233" s="157" t="s">
        <v>1</v>
      </c>
      <c r="N233" s="158" t="s">
        <v>36</v>
      </c>
      <c r="O233" s="145">
        <v>0</v>
      </c>
      <c r="P233" s="145">
        <f t="shared" si="51"/>
        <v>0</v>
      </c>
      <c r="Q233" s="145">
        <v>0</v>
      </c>
      <c r="R233" s="145">
        <f t="shared" si="52"/>
        <v>0</v>
      </c>
      <c r="S233" s="145">
        <v>0</v>
      </c>
      <c r="T233" s="146">
        <f t="shared" si="53"/>
        <v>0</v>
      </c>
      <c r="AR233" s="147" t="s">
        <v>184</v>
      </c>
      <c r="AT233" s="147" t="s">
        <v>181</v>
      </c>
      <c r="AU233" s="147" t="s">
        <v>81</v>
      </c>
      <c r="AY233" s="13" t="s">
        <v>129</v>
      </c>
      <c r="BE233" s="148">
        <f t="shared" si="54"/>
        <v>0</v>
      </c>
      <c r="BF233" s="148">
        <f t="shared" si="55"/>
        <v>0</v>
      </c>
      <c r="BG233" s="148">
        <f t="shared" si="56"/>
        <v>0</v>
      </c>
      <c r="BH233" s="148">
        <f t="shared" si="57"/>
        <v>0</v>
      </c>
      <c r="BI233" s="148">
        <f t="shared" si="58"/>
        <v>0</v>
      </c>
      <c r="BJ233" s="13" t="s">
        <v>81</v>
      </c>
      <c r="BK233" s="148">
        <f t="shared" si="59"/>
        <v>0</v>
      </c>
      <c r="BL233" s="13" t="s">
        <v>178</v>
      </c>
      <c r="BM233" s="147" t="s">
        <v>474</v>
      </c>
    </row>
    <row r="234" spans="2:65" s="1" customFormat="1" ht="16.5" customHeight="1">
      <c r="B234" s="135"/>
      <c r="C234" s="136" t="s">
        <v>475</v>
      </c>
      <c r="D234" s="136" t="s">
        <v>132</v>
      </c>
      <c r="E234" s="137" t="s">
        <v>476</v>
      </c>
      <c r="F234" s="138" t="s">
        <v>477</v>
      </c>
      <c r="G234" s="139" t="s">
        <v>242</v>
      </c>
      <c r="H234" s="140">
        <v>74</v>
      </c>
      <c r="I234" s="141"/>
      <c r="J234" s="141">
        <f t="shared" si="50"/>
        <v>0</v>
      </c>
      <c r="K234" s="142"/>
      <c r="L234" s="25"/>
      <c r="M234" s="143" t="s">
        <v>1</v>
      </c>
      <c r="N234" s="144" t="s">
        <v>36</v>
      </c>
      <c r="O234" s="145">
        <v>0</v>
      </c>
      <c r="P234" s="145">
        <f t="shared" si="51"/>
        <v>0</v>
      </c>
      <c r="Q234" s="145">
        <v>0</v>
      </c>
      <c r="R234" s="145">
        <f t="shared" si="52"/>
        <v>0</v>
      </c>
      <c r="S234" s="145">
        <v>0</v>
      </c>
      <c r="T234" s="146">
        <f t="shared" si="53"/>
        <v>0</v>
      </c>
      <c r="AR234" s="147" t="s">
        <v>178</v>
      </c>
      <c r="AT234" s="147" t="s">
        <v>132</v>
      </c>
      <c r="AU234" s="147" t="s">
        <v>81</v>
      </c>
      <c r="AY234" s="13" t="s">
        <v>129</v>
      </c>
      <c r="BE234" s="148">
        <f t="shared" si="54"/>
        <v>0</v>
      </c>
      <c r="BF234" s="148">
        <f t="shared" si="55"/>
        <v>0</v>
      </c>
      <c r="BG234" s="148">
        <f t="shared" si="56"/>
        <v>0</v>
      </c>
      <c r="BH234" s="148">
        <f t="shared" si="57"/>
        <v>0</v>
      </c>
      <c r="BI234" s="148">
        <f t="shared" si="58"/>
        <v>0</v>
      </c>
      <c r="BJ234" s="13" t="s">
        <v>81</v>
      </c>
      <c r="BK234" s="148">
        <f t="shared" si="59"/>
        <v>0</v>
      </c>
      <c r="BL234" s="13" t="s">
        <v>178</v>
      </c>
      <c r="BM234" s="147" t="s">
        <v>478</v>
      </c>
    </row>
    <row r="235" spans="2:65" s="1" customFormat="1" ht="24.2" customHeight="1">
      <c r="B235" s="135"/>
      <c r="C235" s="136" t="s">
        <v>479</v>
      </c>
      <c r="D235" s="136" t="s">
        <v>132</v>
      </c>
      <c r="E235" s="137" t="s">
        <v>480</v>
      </c>
      <c r="F235" s="138" t="s">
        <v>481</v>
      </c>
      <c r="G235" s="139" t="s">
        <v>205</v>
      </c>
      <c r="H235" s="140">
        <v>17.252</v>
      </c>
      <c r="I235" s="141"/>
      <c r="J235" s="141">
        <f t="shared" si="50"/>
        <v>0</v>
      </c>
      <c r="K235" s="142"/>
      <c r="L235" s="25"/>
      <c r="M235" s="143" t="s">
        <v>1</v>
      </c>
      <c r="N235" s="144" t="s">
        <v>36</v>
      </c>
      <c r="O235" s="145">
        <v>0</v>
      </c>
      <c r="P235" s="145">
        <f t="shared" si="51"/>
        <v>0</v>
      </c>
      <c r="Q235" s="145">
        <v>0</v>
      </c>
      <c r="R235" s="145">
        <f t="shared" si="52"/>
        <v>0</v>
      </c>
      <c r="S235" s="145">
        <v>0</v>
      </c>
      <c r="T235" s="146">
        <f t="shared" si="53"/>
        <v>0</v>
      </c>
      <c r="AR235" s="147" t="s">
        <v>178</v>
      </c>
      <c r="AT235" s="147" t="s">
        <v>132</v>
      </c>
      <c r="AU235" s="147" t="s">
        <v>81</v>
      </c>
      <c r="AY235" s="13" t="s">
        <v>129</v>
      </c>
      <c r="BE235" s="148">
        <f t="shared" si="54"/>
        <v>0</v>
      </c>
      <c r="BF235" s="148">
        <f t="shared" si="55"/>
        <v>0</v>
      </c>
      <c r="BG235" s="148">
        <f t="shared" si="56"/>
        <v>0</v>
      </c>
      <c r="BH235" s="148">
        <f t="shared" si="57"/>
        <v>0</v>
      </c>
      <c r="BI235" s="148">
        <f t="shared" si="58"/>
        <v>0</v>
      </c>
      <c r="BJ235" s="13" t="s">
        <v>81</v>
      </c>
      <c r="BK235" s="148">
        <f t="shared" si="59"/>
        <v>0</v>
      </c>
      <c r="BL235" s="13" t="s">
        <v>178</v>
      </c>
      <c r="BM235" s="147" t="s">
        <v>482</v>
      </c>
    </row>
    <row r="236" spans="2:65" s="1" customFormat="1" ht="16.5" customHeight="1">
      <c r="B236" s="135"/>
      <c r="C236" s="136" t="s">
        <v>483</v>
      </c>
      <c r="D236" s="136" t="s">
        <v>132</v>
      </c>
      <c r="E236" s="137" t="s">
        <v>484</v>
      </c>
      <c r="F236" s="138" t="s">
        <v>485</v>
      </c>
      <c r="G236" s="139" t="s">
        <v>170</v>
      </c>
      <c r="H236" s="140">
        <v>1</v>
      </c>
      <c r="I236" s="141"/>
      <c r="J236" s="141">
        <f t="shared" si="50"/>
        <v>0</v>
      </c>
      <c r="K236" s="142"/>
      <c r="L236" s="25"/>
      <c r="M236" s="143" t="s">
        <v>1</v>
      </c>
      <c r="N236" s="144" t="s">
        <v>36</v>
      </c>
      <c r="O236" s="145">
        <v>0</v>
      </c>
      <c r="P236" s="145">
        <f t="shared" si="51"/>
        <v>0</v>
      </c>
      <c r="Q236" s="145">
        <v>0</v>
      </c>
      <c r="R236" s="145">
        <f t="shared" si="52"/>
        <v>0</v>
      </c>
      <c r="S236" s="145">
        <v>0</v>
      </c>
      <c r="T236" s="146">
        <f t="shared" si="53"/>
        <v>0</v>
      </c>
      <c r="AR236" s="147" t="s">
        <v>136</v>
      </c>
      <c r="AT236" s="147" t="s">
        <v>132</v>
      </c>
      <c r="AU236" s="147" t="s">
        <v>81</v>
      </c>
      <c r="AY236" s="13" t="s">
        <v>129</v>
      </c>
      <c r="BE236" s="148">
        <f t="shared" si="54"/>
        <v>0</v>
      </c>
      <c r="BF236" s="148">
        <f t="shared" si="55"/>
        <v>0</v>
      </c>
      <c r="BG236" s="148">
        <f t="shared" si="56"/>
        <v>0</v>
      </c>
      <c r="BH236" s="148">
        <f t="shared" si="57"/>
        <v>0</v>
      </c>
      <c r="BI236" s="148">
        <f t="shared" si="58"/>
        <v>0</v>
      </c>
      <c r="BJ236" s="13" t="s">
        <v>81</v>
      </c>
      <c r="BK236" s="148">
        <f t="shared" si="59"/>
        <v>0</v>
      </c>
      <c r="BL236" s="13" t="s">
        <v>136</v>
      </c>
      <c r="BM236" s="147" t="s">
        <v>486</v>
      </c>
    </row>
    <row r="237" spans="2:63" s="11" customFormat="1" ht="22.9" customHeight="1">
      <c r="B237" s="124"/>
      <c r="D237" s="125" t="s">
        <v>69</v>
      </c>
      <c r="E237" s="133" t="s">
        <v>487</v>
      </c>
      <c r="F237" s="133" t="s">
        <v>488</v>
      </c>
      <c r="J237" s="134">
        <f>BK237</f>
        <v>0</v>
      </c>
      <c r="L237" s="124"/>
      <c r="M237" s="128"/>
      <c r="P237" s="129">
        <f>SUM(P238:P247)</f>
        <v>0</v>
      </c>
      <c r="R237" s="129">
        <f>SUM(R238:R247)</f>
        <v>0</v>
      </c>
      <c r="T237" s="130">
        <f>SUM(T238:T247)</f>
        <v>0</v>
      </c>
      <c r="AR237" s="125" t="s">
        <v>81</v>
      </c>
      <c r="AT237" s="131" t="s">
        <v>69</v>
      </c>
      <c r="AU237" s="131" t="s">
        <v>74</v>
      </c>
      <c r="AY237" s="125" t="s">
        <v>129</v>
      </c>
      <c r="BK237" s="132">
        <f>SUM(BK238:BK247)</f>
        <v>0</v>
      </c>
    </row>
    <row r="238" spans="2:65" s="1" customFormat="1" ht="24.2" customHeight="1">
      <c r="B238" s="135"/>
      <c r="C238" s="136" t="s">
        <v>489</v>
      </c>
      <c r="D238" s="136" t="s">
        <v>132</v>
      </c>
      <c r="E238" s="137" t="s">
        <v>490</v>
      </c>
      <c r="F238" s="138" t="s">
        <v>491</v>
      </c>
      <c r="G238" s="139" t="s">
        <v>280</v>
      </c>
      <c r="H238" s="140">
        <v>13</v>
      </c>
      <c r="I238" s="141"/>
      <c r="J238" s="141">
        <f aca="true" t="shared" si="60" ref="J238:J247">ROUND(I238*H238,2)</f>
        <v>0</v>
      </c>
      <c r="K238" s="142"/>
      <c r="L238" s="25"/>
      <c r="M238" s="143" t="s">
        <v>1</v>
      </c>
      <c r="N238" s="144" t="s">
        <v>36</v>
      </c>
      <c r="O238" s="145">
        <v>0</v>
      </c>
      <c r="P238" s="145">
        <f aca="true" t="shared" si="61" ref="P238:P247">O238*H238</f>
        <v>0</v>
      </c>
      <c r="Q238" s="145">
        <v>0</v>
      </c>
      <c r="R238" s="145">
        <f aca="true" t="shared" si="62" ref="R238:R247">Q238*H238</f>
        <v>0</v>
      </c>
      <c r="S238" s="145">
        <v>0</v>
      </c>
      <c r="T238" s="146">
        <f aca="true" t="shared" si="63" ref="T238:T247">S238*H238</f>
        <v>0</v>
      </c>
      <c r="AR238" s="147" t="s">
        <v>178</v>
      </c>
      <c r="AT238" s="147" t="s">
        <v>132</v>
      </c>
      <c r="AU238" s="147" t="s">
        <v>81</v>
      </c>
      <c r="AY238" s="13" t="s">
        <v>129</v>
      </c>
      <c r="BE238" s="148">
        <f aca="true" t="shared" si="64" ref="BE238:BE247">IF(N238="základná",J238,0)</f>
        <v>0</v>
      </c>
      <c r="BF238" s="148">
        <f aca="true" t="shared" si="65" ref="BF238:BF247">IF(N238="znížená",J238,0)</f>
        <v>0</v>
      </c>
      <c r="BG238" s="148">
        <f aca="true" t="shared" si="66" ref="BG238:BG247">IF(N238="zákl. prenesená",J238,0)</f>
        <v>0</v>
      </c>
      <c r="BH238" s="148">
        <f aca="true" t="shared" si="67" ref="BH238:BH247">IF(N238="zníž. prenesená",J238,0)</f>
        <v>0</v>
      </c>
      <c r="BI238" s="148">
        <f aca="true" t="shared" si="68" ref="BI238:BI247">IF(N238="nulová",J238,0)</f>
        <v>0</v>
      </c>
      <c r="BJ238" s="13" t="s">
        <v>81</v>
      </c>
      <c r="BK238" s="148">
        <f aca="true" t="shared" si="69" ref="BK238:BK247">ROUND(I238*H238,2)</f>
        <v>0</v>
      </c>
      <c r="BL238" s="13" t="s">
        <v>178</v>
      </c>
      <c r="BM238" s="147" t="s">
        <v>492</v>
      </c>
    </row>
    <row r="239" spans="2:65" s="1" customFormat="1" ht="24.2" customHeight="1">
      <c r="B239" s="135"/>
      <c r="C239" s="149" t="s">
        <v>493</v>
      </c>
      <c r="D239" s="149" t="s">
        <v>181</v>
      </c>
      <c r="E239" s="150" t="s">
        <v>494</v>
      </c>
      <c r="F239" s="151" t="s">
        <v>495</v>
      </c>
      <c r="G239" s="152" t="s">
        <v>280</v>
      </c>
      <c r="H239" s="153">
        <v>13</v>
      </c>
      <c r="I239" s="154"/>
      <c r="J239" s="154">
        <f t="shared" si="60"/>
        <v>0</v>
      </c>
      <c r="K239" s="155"/>
      <c r="L239" s="156"/>
      <c r="M239" s="157" t="s">
        <v>1</v>
      </c>
      <c r="N239" s="158" t="s">
        <v>36</v>
      </c>
      <c r="O239" s="145">
        <v>0</v>
      </c>
      <c r="P239" s="145">
        <f t="shared" si="61"/>
        <v>0</v>
      </c>
      <c r="Q239" s="145">
        <v>0</v>
      </c>
      <c r="R239" s="145">
        <f t="shared" si="62"/>
        <v>0</v>
      </c>
      <c r="S239" s="145">
        <v>0</v>
      </c>
      <c r="T239" s="146">
        <f t="shared" si="63"/>
        <v>0</v>
      </c>
      <c r="AR239" s="147" t="s">
        <v>184</v>
      </c>
      <c r="AT239" s="147" t="s">
        <v>181</v>
      </c>
      <c r="AU239" s="147" t="s">
        <v>81</v>
      </c>
      <c r="AY239" s="13" t="s">
        <v>129</v>
      </c>
      <c r="BE239" s="148">
        <f t="shared" si="64"/>
        <v>0</v>
      </c>
      <c r="BF239" s="148">
        <f t="shared" si="65"/>
        <v>0</v>
      </c>
      <c r="BG239" s="148">
        <f t="shared" si="66"/>
        <v>0</v>
      </c>
      <c r="BH239" s="148">
        <f t="shared" si="67"/>
        <v>0</v>
      </c>
      <c r="BI239" s="148">
        <f t="shared" si="68"/>
        <v>0</v>
      </c>
      <c r="BJ239" s="13" t="s">
        <v>81</v>
      </c>
      <c r="BK239" s="148">
        <f t="shared" si="69"/>
        <v>0</v>
      </c>
      <c r="BL239" s="13" t="s">
        <v>178</v>
      </c>
      <c r="BM239" s="147" t="s">
        <v>496</v>
      </c>
    </row>
    <row r="240" spans="2:65" s="1" customFormat="1" ht="21.75" customHeight="1">
      <c r="B240" s="135"/>
      <c r="C240" s="136" t="s">
        <v>497</v>
      </c>
      <c r="D240" s="136" t="s">
        <v>132</v>
      </c>
      <c r="E240" s="137" t="s">
        <v>498</v>
      </c>
      <c r="F240" s="138" t="s">
        <v>499</v>
      </c>
      <c r="G240" s="139" t="s">
        <v>500</v>
      </c>
      <c r="H240" s="140">
        <v>13</v>
      </c>
      <c r="I240" s="141"/>
      <c r="J240" s="141">
        <f t="shared" si="60"/>
        <v>0</v>
      </c>
      <c r="K240" s="142"/>
      <c r="L240" s="25"/>
      <c r="M240" s="143" t="s">
        <v>1</v>
      </c>
      <c r="N240" s="144" t="s">
        <v>36</v>
      </c>
      <c r="O240" s="145">
        <v>0</v>
      </c>
      <c r="P240" s="145">
        <f t="shared" si="61"/>
        <v>0</v>
      </c>
      <c r="Q240" s="145">
        <v>0</v>
      </c>
      <c r="R240" s="145">
        <f t="shared" si="62"/>
        <v>0</v>
      </c>
      <c r="S240" s="145">
        <v>0</v>
      </c>
      <c r="T240" s="146">
        <f t="shared" si="63"/>
        <v>0</v>
      </c>
      <c r="AR240" s="147" t="s">
        <v>178</v>
      </c>
      <c r="AT240" s="147" t="s">
        <v>132</v>
      </c>
      <c r="AU240" s="147" t="s">
        <v>81</v>
      </c>
      <c r="AY240" s="13" t="s">
        <v>129</v>
      </c>
      <c r="BE240" s="148">
        <f t="shared" si="64"/>
        <v>0</v>
      </c>
      <c r="BF240" s="148">
        <f t="shared" si="65"/>
        <v>0</v>
      </c>
      <c r="BG240" s="148">
        <f t="shared" si="66"/>
        <v>0</v>
      </c>
      <c r="BH240" s="148">
        <f t="shared" si="67"/>
        <v>0</v>
      </c>
      <c r="BI240" s="148">
        <f t="shared" si="68"/>
        <v>0</v>
      </c>
      <c r="BJ240" s="13" t="s">
        <v>81</v>
      </c>
      <c r="BK240" s="148">
        <f t="shared" si="69"/>
        <v>0</v>
      </c>
      <c r="BL240" s="13" t="s">
        <v>178</v>
      </c>
      <c r="BM240" s="147" t="s">
        <v>501</v>
      </c>
    </row>
    <row r="241" spans="2:65" s="1" customFormat="1" ht="44.25" customHeight="1">
      <c r="B241" s="135"/>
      <c r="C241" s="149" t="s">
        <v>502</v>
      </c>
      <c r="D241" s="149" t="s">
        <v>181</v>
      </c>
      <c r="E241" s="150" t="s">
        <v>503</v>
      </c>
      <c r="F241" s="151" t="s">
        <v>504</v>
      </c>
      <c r="G241" s="152" t="s">
        <v>280</v>
      </c>
      <c r="H241" s="153">
        <v>13</v>
      </c>
      <c r="I241" s="154"/>
      <c r="J241" s="154">
        <f t="shared" si="60"/>
        <v>0</v>
      </c>
      <c r="K241" s="155"/>
      <c r="L241" s="156"/>
      <c r="M241" s="157" t="s">
        <v>1</v>
      </c>
      <c r="N241" s="158" t="s">
        <v>36</v>
      </c>
      <c r="O241" s="145">
        <v>0</v>
      </c>
      <c r="P241" s="145">
        <f t="shared" si="61"/>
        <v>0</v>
      </c>
      <c r="Q241" s="145">
        <v>0</v>
      </c>
      <c r="R241" s="145">
        <f t="shared" si="62"/>
        <v>0</v>
      </c>
      <c r="S241" s="145">
        <v>0</v>
      </c>
      <c r="T241" s="146">
        <f t="shared" si="63"/>
        <v>0</v>
      </c>
      <c r="AR241" s="147" t="s">
        <v>184</v>
      </c>
      <c r="AT241" s="147" t="s">
        <v>181</v>
      </c>
      <c r="AU241" s="147" t="s">
        <v>81</v>
      </c>
      <c r="AY241" s="13" t="s">
        <v>129</v>
      </c>
      <c r="BE241" s="148">
        <f t="shared" si="64"/>
        <v>0</v>
      </c>
      <c r="BF241" s="148">
        <f t="shared" si="65"/>
        <v>0</v>
      </c>
      <c r="BG241" s="148">
        <f t="shared" si="66"/>
        <v>0</v>
      </c>
      <c r="BH241" s="148">
        <f t="shared" si="67"/>
        <v>0</v>
      </c>
      <c r="BI241" s="148">
        <f t="shared" si="68"/>
        <v>0</v>
      </c>
      <c r="BJ241" s="13" t="s">
        <v>81</v>
      </c>
      <c r="BK241" s="148">
        <f t="shared" si="69"/>
        <v>0</v>
      </c>
      <c r="BL241" s="13" t="s">
        <v>178</v>
      </c>
      <c r="BM241" s="147" t="s">
        <v>505</v>
      </c>
    </row>
    <row r="242" spans="2:65" s="1" customFormat="1" ht="24.2" customHeight="1">
      <c r="B242" s="135"/>
      <c r="C242" s="136" t="s">
        <v>506</v>
      </c>
      <c r="D242" s="136" t="s">
        <v>132</v>
      </c>
      <c r="E242" s="137" t="s">
        <v>507</v>
      </c>
      <c r="F242" s="138" t="s">
        <v>508</v>
      </c>
      <c r="G242" s="139" t="s">
        <v>280</v>
      </c>
      <c r="H242" s="140">
        <v>13</v>
      </c>
      <c r="I242" s="141"/>
      <c r="J242" s="141">
        <f t="shared" si="60"/>
        <v>0</v>
      </c>
      <c r="K242" s="142"/>
      <c r="L242" s="25"/>
      <c r="M242" s="143" t="s">
        <v>1</v>
      </c>
      <c r="N242" s="144" t="s">
        <v>36</v>
      </c>
      <c r="O242" s="145">
        <v>0</v>
      </c>
      <c r="P242" s="145">
        <f t="shared" si="61"/>
        <v>0</v>
      </c>
      <c r="Q242" s="145">
        <v>0</v>
      </c>
      <c r="R242" s="145">
        <f t="shared" si="62"/>
        <v>0</v>
      </c>
      <c r="S242" s="145">
        <v>0</v>
      </c>
      <c r="T242" s="146">
        <f t="shared" si="63"/>
        <v>0</v>
      </c>
      <c r="AR242" s="147" t="s">
        <v>178</v>
      </c>
      <c r="AT242" s="147" t="s">
        <v>132</v>
      </c>
      <c r="AU242" s="147" t="s">
        <v>81</v>
      </c>
      <c r="AY242" s="13" t="s">
        <v>129</v>
      </c>
      <c r="BE242" s="148">
        <f t="shared" si="64"/>
        <v>0</v>
      </c>
      <c r="BF242" s="148">
        <f t="shared" si="65"/>
        <v>0</v>
      </c>
      <c r="BG242" s="148">
        <f t="shared" si="66"/>
        <v>0</v>
      </c>
      <c r="BH242" s="148">
        <f t="shared" si="67"/>
        <v>0</v>
      </c>
      <c r="BI242" s="148">
        <f t="shared" si="68"/>
        <v>0</v>
      </c>
      <c r="BJ242" s="13" t="s">
        <v>81</v>
      </c>
      <c r="BK242" s="148">
        <f t="shared" si="69"/>
        <v>0</v>
      </c>
      <c r="BL242" s="13" t="s">
        <v>178</v>
      </c>
      <c r="BM242" s="147" t="s">
        <v>509</v>
      </c>
    </row>
    <row r="243" spans="2:65" s="1" customFormat="1" ht="24.2" customHeight="1">
      <c r="B243" s="135"/>
      <c r="C243" s="149" t="s">
        <v>510</v>
      </c>
      <c r="D243" s="149" t="s">
        <v>181</v>
      </c>
      <c r="E243" s="150" t="s">
        <v>511</v>
      </c>
      <c r="F243" s="151" t="s">
        <v>512</v>
      </c>
      <c r="G243" s="152" t="s">
        <v>280</v>
      </c>
      <c r="H243" s="153">
        <v>25</v>
      </c>
      <c r="I243" s="154"/>
      <c r="J243" s="154">
        <f t="shared" si="60"/>
        <v>0</v>
      </c>
      <c r="K243" s="155"/>
      <c r="L243" s="156"/>
      <c r="M243" s="157" t="s">
        <v>1</v>
      </c>
      <c r="N243" s="158" t="s">
        <v>36</v>
      </c>
      <c r="O243" s="145">
        <v>0</v>
      </c>
      <c r="P243" s="145">
        <f t="shared" si="61"/>
        <v>0</v>
      </c>
      <c r="Q243" s="145">
        <v>0</v>
      </c>
      <c r="R243" s="145">
        <f t="shared" si="62"/>
        <v>0</v>
      </c>
      <c r="S243" s="145">
        <v>0</v>
      </c>
      <c r="T243" s="146">
        <f t="shared" si="63"/>
        <v>0</v>
      </c>
      <c r="AR243" s="147" t="s">
        <v>184</v>
      </c>
      <c r="AT243" s="147" t="s">
        <v>181</v>
      </c>
      <c r="AU243" s="147" t="s">
        <v>81</v>
      </c>
      <c r="AY243" s="13" t="s">
        <v>129</v>
      </c>
      <c r="BE243" s="148">
        <f t="shared" si="64"/>
        <v>0</v>
      </c>
      <c r="BF243" s="148">
        <f t="shared" si="65"/>
        <v>0</v>
      </c>
      <c r="BG243" s="148">
        <f t="shared" si="66"/>
        <v>0</v>
      </c>
      <c r="BH243" s="148">
        <f t="shared" si="67"/>
        <v>0</v>
      </c>
      <c r="BI243" s="148">
        <f t="shared" si="68"/>
        <v>0</v>
      </c>
      <c r="BJ243" s="13" t="s">
        <v>81</v>
      </c>
      <c r="BK243" s="148">
        <f t="shared" si="69"/>
        <v>0</v>
      </c>
      <c r="BL243" s="13" t="s">
        <v>178</v>
      </c>
      <c r="BM243" s="147" t="s">
        <v>513</v>
      </c>
    </row>
    <row r="244" spans="2:65" s="1" customFormat="1" ht="16.5" customHeight="1">
      <c r="B244" s="135"/>
      <c r="C244" s="136" t="s">
        <v>514</v>
      </c>
      <c r="D244" s="136" t="s">
        <v>132</v>
      </c>
      <c r="E244" s="137" t="s">
        <v>515</v>
      </c>
      <c r="F244" s="138" t="s">
        <v>516</v>
      </c>
      <c r="G244" s="139" t="s">
        <v>280</v>
      </c>
      <c r="H244" s="140">
        <v>26</v>
      </c>
      <c r="I244" s="141"/>
      <c r="J244" s="141">
        <f t="shared" si="60"/>
        <v>0</v>
      </c>
      <c r="K244" s="142"/>
      <c r="L244" s="25"/>
      <c r="M244" s="143" t="s">
        <v>1</v>
      </c>
      <c r="N244" s="144" t="s">
        <v>36</v>
      </c>
      <c r="O244" s="145">
        <v>0</v>
      </c>
      <c r="P244" s="145">
        <f t="shared" si="61"/>
        <v>0</v>
      </c>
      <c r="Q244" s="145">
        <v>0</v>
      </c>
      <c r="R244" s="145">
        <f t="shared" si="62"/>
        <v>0</v>
      </c>
      <c r="S244" s="145">
        <v>0</v>
      </c>
      <c r="T244" s="146">
        <f t="shared" si="63"/>
        <v>0</v>
      </c>
      <c r="AR244" s="147" t="s">
        <v>178</v>
      </c>
      <c r="AT244" s="147" t="s">
        <v>132</v>
      </c>
      <c r="AU244" s="147" t="s">
        <v>81</v>
      </c>
      <c r="AY244" s="13" t="s">
        <v>129</v>
      </c>
      <c r="BE244" s="148">
        <f t="shared" si="64"/>
        <v>0</v>
      </c>
      <c r="BF244" s="148">
        <f t="shared" si="65"/>
        <v>0</v>
      </c>
      <c r="BG244" s="148">
        <f t="shared" si="66"/>
        <v>0</v>
      </c>
      <c r="BH244" s="148">
        <f t="shared" si="67"/>
        <v>0</v>
      </c>
      <c r="BI244" s="148">
        <f t="shared" si="68"/>
        <v>0</v>
      </c>
      <c r="BJ244" s="13" t="s">
        <v>81</v>
      </c>
      <c r="BK244" s="148">
        <f t="shared" si="69"/>
        <v>0</v>
      </c>
      <c r="BL244" s="13" t="s">
        <v>178</v>
      </c>
      <c r="BM244" s="147" t="s">
        <v>517</v>
      </c>
    </row>
    <row r="245" spans="2:65" s="1" customFormat="1" ht="55.5" customHeight="1">
      <c r="B245" s="135"/>
      <c r="C245" s="149" t="s">
        <v>518</v>
      </c>
      <c r="D245" s="149" t="s">
        <v>181</v>
      </c>
      <c r="E245" s="150" t="s">
        <v>519</v>
      </c>
      <c r="F245" s="151" t="s">
        <v>520</v>
      </c>
      <c r="G245" s="152" t="s">
        <v>280</v>
      </c>
      <c r="H245" s="153">
        <v>66</v>
      </c>
      <c r="I245" s="154"/>
      <c r="J245" s="154">
        <f t="shared" si="60"/>
        <v>0</v>
      </c>
      <c r="K245" s="155"/>
      <c r="L245" s="156"/>
      <c r="M245" s="157" t="s">
        <v>1</v>
      </c>
      <c r="N245" s="158" t="s">
        <v>36</v>
      </c>
      <c r="O245" s="145">
        <v>0</v>
      </c>
      <c r="P245" s="145">
        <f t="shared" si="61"/>
        <v>0</v>
      </c>
      <c r="Q245" s="145">
        <v>0</v>
      </c>
      <c r="R245" s="145">
        <f t="shared" si="62"/>
        <v>0</v>
      </c>
      <c r="S245" s="145">
        <v>0</v>
      </c>
      <c r="T245" s="146">
        <f t="shared" si="63"/>
        <v>0</v>
      </c>
      <c r="AR245" s="147" t="s">
        <v>184</v>
      </c>
      <c r="AT245" s="147" t="s">
        <v>181</v>
      </c>
      <c r="AU245" s="147" t="s">
        <v>81</v>
      </c>
      <c r="AY245" s="13" t="s">
        <v>129</v>
      </c>
      <c r="BE245" s="148">
        <f t="shared" si="64"/>
        <v>0</v>
      </c>
      <c r="BF245" s="148">
        <f t="shared" si="65"/>
        <v>0</v>
      </c>
      <c r="BG245" s="148">
        <f t="shared" si="66"/>
        <v>0</v>
      </c>
      <c r="BH245" s="148">
        <f t="shared" si="67"/>
        <v>0</v>
      </c>
      <c r="BI245" s="148">
        <f t="shared" si="68"/>
        <v>0</v>
      </c>
      <c r="BJ245" s="13" t="s">
        <v>81</v>
      </c>
      <c r="BK245" s="148">
        <f t="shared" si="69"/>
        <v>0</v>
      </c>
      <c r="BL245" s="13" t="s">
        <v>178</v>
      </c>
      <c r="BM245" s="147" t="s">
        <v>521</v>
      </c>
    </row>
    <row r="246" spans="2:65" s="1" customFormat="1" ht="16.5" customHeight="1">
      <c r="B246" s="135"/>
      <c r="C246" s="149" t="s">
        <v>522</v>
      </c>
      <c r="D246" s="149" t="s">
        <v>181</v>
      </c>
      <c r="E246" s="150" t="s">
        <v>523</v>
      </c>
      <c r="F246" s="151" t="s">
        <v>524</v>
      </c>
      <c r="G246" s="152" t="s">
        <v>359</v>
      </c>
      <c r="H246" s="153">
        <v>1</v>
      </c>
      <c r="I246" s="154"/>
      <c r="J246" s="154">
        <f t="shared" si="60"/>
        <v>0</v>
      </c>
      <c r="K246" s="155"/>
      <c r="L246" s="156"/>
      <c r="M246" s="157" t="s">
        <v>1</v>
      </c>
      <c r="N246" s="158" t="s">
        <v>36</v>
      </c>
      <c r="O246" s="145">
        <v>0</v>
      </c>
      <c r="P246" s="145">
        <f t="shared" si="61"/>
        <v>0</v>
      </c>
      <c r="Q246" s="145">
        <v>0</v>
      </c>
      <c r="R246" s="145">
        <f t="shared" si="62"/>
        <v>0</v>
      </c>
      <c r="S246" s="145">
        <v>0</v>
      </c>
      <c r="T246" s="146">
        <f t="shared" si="63"/>
        <v>0</v>
      </c>
      <c r="AR246" s="147" t="s">
        <v>184</v>
      </c>
      <c r="AT246" s="147" t="s">
        <v>181</v>
      </c>
      <c r="AU246" s="147" t="s">
        <v>81</v>
      </c>
      <c r="AY246" s="13" t="s">
        <v>129</v>
      </c>
      <c r="BE246" s="148">
        <f t="shared" si="64"/>
        <v>0</v>
      </c>
      <c r="BF246" s="148">
        <f t="shared" si="65"/>
        <v>0</v>
      </c>
      <c r="BG246" s="148">
        <f t="shared" si="66"/>
        <v>0</v>
      </c>
      <c r="BH246" s="148">
        <f t="shared" si="67"/>
        <v>0</v>
      </c>
      <c r="BI246" s="148">
        <f t="shared" si="68"/>
        <v>0</v>
      </c>
      <c r="BJ246" s="13" t="s">
        <v>81</v>
      </c>
      <c r="BK246" s="148">
        <f t="shared" si="69"/>
        <v>0</v>
      </c>
      <c r="BL246" s="13" t="s">
        <v>178</v>
      </c>
      <c r="BM246" s="147" t="s">
        <v>525</v>
      </c>
    </row>
    <row r="247" spans="2:65" s="1" customFormat="1" ht="16.5" customHeight="1">
      <c r="B247" s="135"/>
      <c r="C247" s="136" t="s">
        <v>526</v>
      </c>
      <c r="D247" s="136" t="s">
        <v>132</v>
      </c>
      <c r="E247" s="137" t="s">
        <v>527</v>
      </c>
      <c r="F247" s="138" t="s">
        <v>528</v>
      </c>
      <c r="G247" s="139" t="s">
        <v>359</v>
      </c>
      <c r="H247" s="140">
        <v>1</v>
      </c>
      <c r="I247" s="141"/>
      <c r="J247" s="141">
        <f t="shared" si="60"/>
        <v>0</v>
      </c>
      <c r="K247" s="142"/>
      <c r="L247" s="25"/>
      <c r="M247" s="143" t="s">
        <v>1</v>
      </c>
      <c r="N247" s="144" t="s">
        <v>36</v>
      </c>
      <c r="O247" s="145">
        <v>0</v>
      </c>
      <c r="P247" s="145">
        <f t="shared" si="61"/>
        <v>0</v>
      </c>
      <c r="Q247" s="145">
        <v>0</v>
      </c>
      <c r="R247" s="145">
        <f t="shared" si="62"/>
        <v>0</v>
      </c>
      <c r="S247" s="145">
        <v>0</v>
      </c>
      <c r="T247" s="146">
        <f t="shared" si="63"/>
        <v>0</v>
      </c>
      <c r="AR247" s="147" t="s">
        <v>178</v>
      </c>
      <c r="AT247" s="147" t="s">
        <v>132</v>
      </c>
      <c r="AU247" s="147" t="s">
        <v>81</v>
      </c>
      <c r="AY247" s="13" t="s">
        <v>129</v>
      </c>
      <c r="BE247" s="148">
        <f t="shared" si="64"/>
        <v>0</v>
      </c>
      <c r="BF247" s="148">
        <f t="shared" si="65"/>
        <v>0</v>
      </c>
      <c r="BG247" s="148">
        <f t="shared" si="66"/>
        <v>0</v>
      </c>
      <c r="BH247" s="148">
        <f t="shared" si="67"/>
        <v>0</v>
      </c>
      <c r="BI247" s="148">
        <f t="shared" si="68"/>
        <v>0</v>
      </c>
      <c r="BJ247" s="13" t="s">
        <v>81</v>
      </c>
      <c r="BK247" s="148">
        <f t="shared" si="69"/>
        <v>0</v>
      </c>
      <c r="BL247" s="13" t="s">
        <v>178</v>
      </c>
      <c r="BM247" s="147" t="s">
        <v>529</v>
      </c>
    </row>
    <row r="248" spans="2:63" s="11" customFormat="1" ht="22.9" customHeight="1">
      <c r="B248" s="124"/>
      <c r="D248" s="125" t="s">
        <v>69</v>
      </c>
      <c r="E248" s="133" t="s">
        <v>530</v>
      </c>
      <c r="F248" s="133" t="s">
        <v>531</v>
      </c>
      <c r="J248" s="134">
        <f>BK248</f>
        <v>0</v>
      </c>
      <c r="L248" s="124"/>
      <c r="M248" s="128"/>
      <c r="P248" s="129">
        <f>SUM(P249:P258)</f>
        <v>9.639</v>
      </c>
      <c r="R248" s="129">
        <f>SUM(R249:R258)</f>
        <v>0.162</v>
      </c>
      <c r="T248" s="130">
        <f>SUM(T249:T258)</f>
        <v>0</v>
      </c>
      <c r="AR248" s="125" t="s">
        <v>81</v>
      </c>
      <c r="AT248" s="131" t="s">
        <v>69</v>
      </c>
      <c r="AU248" s="131" t="s">
        <v>74</v>
      </c>
      <c r="AY248" s="125" t="s">
        <v>129</v>
      </c>
      <c r="BK248" s="132">
        <f>SUM(BK249:BK258)</f>
        <v>0</v>
      </c>
    </row>
    <row r="249" spans="2:65" s="1" customFormat="1" ht="24.2" customHeight="1">
      <c r="B249" s="135"/>
      <c r="C249" s="136" t="s">
        <v>532</v>
      </c>
      <c r="D249" s="136" t="s">
        <v>132</v>
      </c>
      <c r="E249" s="137" t="s">
        <v>533</v>
      </c>
      <c r="F249" s="138" t="s">
        <v>534</v>
      </c>
      <c r="G249" s="139" t="s">
        <v>280</v>
      </c>
      <c r="H249" s="140">
        <v>13</v>
      </c>
      <c r="I249" s="141"/>
      <c r="J249" s="141">
        <f aca="true" t="shared" si="70" ref="J249:J258">ROUND(I249*H249,2)</f>
        <v>0</v>
      </c>
      <c r="K249" s="142"/>
      <c r="L249" s="25"/>
      <c r="M249" s="143" t="s">
        <v>1</v>
      </c>
      <c r="N249" s="144" t="s">
        <v>36</v>
      </c>
      <c r="O249" s="145">
        <v>0</v>
      </c>
      <c r="P249" s="145">
        <f aca="true" t="shared" si="71" ref="P249:P258">O249*H249</f>
        <v>0</v>
      </c>
      <c r="Q249" s="145">
        <v>0</v>
      </c>
      <c r="R249" s="145">
        <f aca="true" t="shared" si="72" ref="R249:R258">Q249*H249</f>
        <v>0</v>
      </c>
      <c r="S249" s="145">
        <v>0</v>
      </c>
      <c r="T249" s="146">
        <f aca="true" t="shared" si="73" ref="T249:T258">S249*H249</f>
        <v>0</v>
      </c>
      <c r="AR249" s="147" t="s">
        <v>178</v>
      </c>
      <c r="AT249" s="147" t="s">
        <v>132</v>
      </c>
      <c r="AU249" s="147" t="s">
        <v>81</v>
      </c>
      <c r="AY249" s="13" t="s">
        <v>129</v>
      </c>
      <c r="BE249" s="148">
        <f aca="true" t="shared" si="74" ref="BE249:BE258">IF(N249="základná",J249,0)</f>
        <v>0</v>
      </c>
      <c r="BF249" s="148">
        <f aca="true" t="shared" si="75" ref="BF249:BF258">IF(N249="znížená",J249,0)</f>
        <v>0</v>
      </c>
      <c r="BG249" s="148">
        <f aca="true" t="shared" si="76" ref="BG249:BG258">IF(N249="zákl. prenesená",J249,0)</f>
        <v>0</v>
      </c>
      <c r="BH249" s="148">
        <f aca="true" t="shared" si="77" ref="BH249:BH258">IF(N249="zníž. prenesená",J249,0)</f>
        <v>0</v>
      </c>
      <c r="BI249" s="148">
        <f aca="true" t="shared" si="78" ref="BI249:BI258">IF(N249="nulová",J249,0)</f>
        <v>0</v>
      </c>
      <c r="BJ249" s="13" t="s">
        <v>81</v>
      </c>
      <c r="BK249" s="148">
        <f aca="true" t="shared" si="79" ref="BK249:BK258">ROUND(I249*H249,2)</f>
        <v>0</v>
      </c>
      <c r="BL249" s="13" t="s">
        <v>178</v>
      </c>
      <c r="BM249" s="147" t="s">
        <v>535</v>
      </c>
    </row>
    <row r="250" spans="2:65" s="1" customFormat="1" ht="24.2" customHeight="1">
      <c r="B250" s="135"/>
      <c r="C250" s="136" t="s">
        <v>536</v>
      </c>
      <c r="D250" s="136" t="s">
        <v>132</v>
      </c>
      <c r="E250" s="137" t="s">
        <v>537</v>
      </c>
      <c r="F250" s="138" t="s">
        <v>538</v>
      </c>
      <c r="G250" s="139" t="s">
        <v>280</v>
      </c>
      <c r="H250" s="140">
        <v>3</v>
      </c>
      <c r="I250" s="141"/>
      <c r="J250" s="141">
        <f t="shared" si="70"/>
        <v>0</v>
      </c>
      <c r="K250" s="142"/>
      <c r="L250" s="25"/>
      <c r="M250" s="143" t="s">
        <v>1</v>
      </c>
      <c r="N250" s="144" t="s">
        <v>36</v>
      </c>
      <c r="O250" s="145">
        <v>0</v>
      </c>
      <c r="P250" s="145">
        <f t="shared" si="71"/>
        <v>0</v>
      </c>
      <c r="Q250" s="145">
        <v>0</v>
      </c>
      <c r="R250" s="145">
        <f t="shared" si="72"/>
        <v>0</v>
      </c>
      <c r="S250" s="145">
        <v>0</v>
      </c>
      <c r="T250" s="146">
        <f t="shared" si="73"/>
        <v>0</v>
      </c>
      <c r="AR250" s="147" t="s">
        <v>178</v>
      </c>
      <c r="AT250" s="147" t="s">
        <v>132</v>
      </c>
      <c r="AU250" s="147" t="s">
        <v>81</v>
      </c>
      <c r="AY250" s="13" t="s">
        <v>129</v>
      </c>
      <c r="BE250" s="148">
        <f t="shared" si="74"/>
        <v>0</v>
      </c>
      <c r="BF250" s="148">
        <f t="shared" si="75"/>
        <v>0</v>
      </c>
      <c r="BG250" s="148">
        <f t="shared" si="76"/>
        <v>0</v>
      </c>
      <c r="BH250" s="148">
        <f t="shared" si="77"/>
        <v>0</v>
      </c>
      <c r="BI250" s="148">
        <f t="shared" si="78"/>
        <v>0</v>
      </c>
      <c r="BJ250" s="13" t="s">
        <v>81</v>
      </c>
      <c r="BK250" s="148">
        <f t="shared" si="79"/>
        <v>0</v>
      </c>
      <c r="BL250" s="13" t="s">
        <v>178</v>
      </c>
      <c r="BM250" s="147" t="s">
        <v>539</v>
      </c>
    </row>
    <row r="251" spans="2:65" s="1" customFormat="1" ht="33" customHeight="1">
      <c r="B251" s="135"/>
      <c r="C251" s="149" t="s">
        <v>540</v>
      </c>
      <c r="D251" s="149" t="s">
        <v>181</v>
      </c>
      <c r="E251" s="150" t="s">
        <v>541</v>
      </c>
      <c r="F251" s="151" t="s">
        <v>542</v>
      </c>
      <c r="G251" s="152" t="s">
        <v>280</v>
      </c>
      <c r="H251" s="153">
        <v>3</v>
      </c>
      <c r="I251" s="154"/>
      <c r="J251" s="154">
        <f t="shared" si="70"/>
        <v>0</v>
      </c>
      <c r="K251" s="155"/>
      <c r="L251" s="156"/>
      <c r="M251" s="157" t="s">
        <v>1</v>
      </c>
      <c r="N251" s="158" t="s">
        <v>36</v>
      </c>
      <c r="O251" s="145">
        <v>0</v>
      </c>
      <c r="P251" s="145">
        <f t="shared" si="71"/>
        <v>0</v>
      </c>
      <c r="Q251" s="145">
        <v>0</v>
      </c>
      <c r="R251" s="145">
        <f t="shared" si="72"/>
        <v>0</v>
      </c>
      <c r="S251" s="145">
        <v>0</v>
      </c>
      <c r="T251" s="146">
        <f t="shared" si="73"/>
        <v>0</v>
      </c>
      <c r="AR251" s="147" t="s">
        <v>184</v>
      </c>
      <c r="AT251" s="147" t="s">
        <v>181</v>
      </c>
      <c r="AU251" s="147" t="s">
        <v>81</v>
      </c>
      <c r="AY251" s="13" t="s">
        <v>129</v>
      </c>
      <c r="BE251" s="148">
        <f t="shared" si="74"/>
        <v>0</v>
      </c>
      <c r="BF251" s="148">
        <f t="shared" si="75"/>
        <v>0</v>
      </c>
      <c r="BG251" s="148">
        <f t="shared" si="76"/>
        <v>0</v>
      </c>
      <c r="BH251" s="148">
        <f t="shared" si="77"/>
        <v>0</v>
      </c>
      <c r="BI251" s="148">
        <f t="shared" si="78"/>
        <v>0</v>
      </c>
      <c r="BJ251" s="13" t="s">
        <v>81</v>
      </c>
      <c r="BK251" s="148">
        <f t="shared" si="79"/>
        <v>0</v>
      </c>
      <c r="BL251" s="13" t="s">
        <v>178</v>
      </c>
      <c r="BM251" s="147" t="s">
        <v>543</v>
      </c>
    </row>
    <row r="252" spans="2:65" s="1" customFormat="1" ht="24.2" customHeight="1">
      <c r="B252" s="135"/>
      <c r="C252" s="136" t="s">
        <v>544</v>
      </c>
      <c r="D252" s="136" t="s">
        <v>132</v>
      </c>
      <c r="E252" s="137" t="s">
        <v>545</v>
      </c>
      <c r="F252" s="138" t="s">
        <v>546</v>
      </c>
      <c r="G252" s="139" t="s">
        <v>280</v>
      </c>
      <c r="H252" s="140">
        <v>6</v>
      </c>
      <c r="I252" s="141"/>
      <c r="J252" s="141">
        <f t="shared" si="70"/>
        <v>0</v>
      </c>
      <c r="K252" s="142"/>
      <c r="L252" s="25"/>
      <c r="M252" s="143" t="s">
        <v>1</v>
      </c>
      <c r="N252" s="144" t="s">
        <v>36</v>
      </c>
      <c r="O252" s="145">
        <v>0.547</v>
      </c>
      <c r="P252" s="145">
        <f t="shared" si="71"/>
        <v>3.282</v>
      </c>
      <c r="Q252" s="145">
        <v>2E-05</v>
      </c>
      <c r="R252" s="145">
        <f t="shared" si="72"/>
        <v>0.00012000000000000002</v>
      </c>
      <c r="S252" s="145">
        <v>0</v>
      </c>
      <c r="T252" s="146">
        <f t="shared" si="73"/>
        <v>0</v>
      </c>
      <c r="AR252" s="147" t="s">
        <v>178</v>
      </c>
      <c r="AT252" s="147" t="s">
        <v>132</v>
      </c>
      <c r="AU252" s="147" t="s">
        <v>81</v>
      </c>
      <c r="AY252" s="13" t="s">
        <v>129</v>
      </c>
      <c r="BE252" s="148">
        <f t="shared" si="74"/>
        <v>0</v>
      </c>
      <c r="BF252" s="148">
        <f t="shared" si="75"/>
        <v>0</v>
      </c>
      <c r="BG252" s="148">
        <f t="shared" si="76"/>
        <v>0</v>
      </c>
      <c r="BH252" s="148">
        <f t="shared" si="77"/>
        <v>0</v>
      </c>
      <c r="BI252" s="148">
        <f t="shared" si="78"/>
        <v>0</v>
      </c>
      <c r="BJ252" s="13" t="s">
        <v>81</v>
      </c>
      <c r="BK252" s="148">
        <f t="shared" si="79"/>
        <v>0</v>
      </c>
      <c r="BL252" s="13" t="s">
        <v>178</v>
      </c>
      <c r="BM252" s="147" t="s">
        <v>547</v>
      </c>
    </row>
    <row r="253" spans="2:65" s="1" customFormat="1" ht="44.25" customHeight="1">
      <c r="B253" s="135"/>
      <c r="C253" s="149" t="s">
        <v>548</v>
      </c>
      <c r="D253" s="149" t="s">
        <v>181</v>
      </c>
      <c r="E253" s="150" t="s">
        <v>549</v>
      </c>
      <c r="F253" s="151" t="s">
        <v>550</v>
      </c>
      <c r="G253" s="152" t="s">
        <v>280</v>
      </c>
      <c r="H253" s="153">
        <v>6</v>
      </c>
      <c r="I253" s="154"/>
      <c r="J253" s="154">
        <f t="shared" si="70"/>
        <v>0</v>
      </c>
      <c r="K253" s="155"/>
      <c r="L253" s="156"/>
      <c r="M253" s="157" t="s">
        <v>1</v>
      </c>
      <c r="N253" s="158" t="s">
        <v>36</v>
      </c>
      <c r="O253" s="145">
        <v>0</v>
      </c>
      <c r="P253" s="145">
        <f t="shared" si="71"/>
        <v>0</v>
      </c>
      <c r="Q253" s="145">
        <v>0.02698</v>
      </c>
      <c r="R253" s="145">
        <f t="shared" si="72"/>
        <v>0.16188</v>
      </c>
      <c r="S253" s="145">
        <v>0</v>
      </c>
      <c r="T253" s="146">
        <f t="shared" si="73"/>
        <v>0</v>
      </c>
      <c r="AR253" s="147" t="s">
        <v>184</v>
      </c>
      <c r="AT253" s="147" t="s">
        <v>181</v>
      </c>
      <c r="AU253" s="147" t="s">
        <v>81</v>
      </c>
      <c r="AY253" s="13" t="s">
        <v>129</v>
      </c>
      <c r="BE253" s="148">
        <f t="shared" si="74"/>
        <v>0</v>
      </c>
      <c r="BF253" s="148">
        <f t="shared" si="75"/>
        <v>0</v>
      </c>
      <c r="BG253" s="148">
        <f t="shared" si="76"/>
        <v>0</v>
      </c>
      <c r="BH253" s="148">
        <f t="shared" si="77"/>
        <v>0</v>
      </c>
      <c r="BI253" s="148">
        <f t="shared" si="78"/>
        <v>0</v>
      </c>
      <c r="BJ253" s="13" t="s">
        <v>81</v>
      </c>
      <c r="BK253" s="148">
        <f t="shared" si="79"/>
        <v>0</v>
      </c>
      <c r="BL253" s="13" t="s">
        <v>178</v>
      </c>
      <c r="BM253" s="147" t="s">
        <v>551</v>
      </c>
    </row>
    <row r="254" spans="2:65" s="1" customFormat="1" ht="33" customHeight="1">
      <c r="B254" s="135"/>
      <c r="C254" s="136" t="s">
        <v>552</v>
      </c>
      <c r="D254" s="136" t="s">
        <v>132</v>
      </c>
      <c r="E254" s="137" t="s">
        <v>553</v>
      </c>
      <c r="F254" s="138" t="s">
        <v>554</v>
      </c>
      <c r="G254" s="139" t="s">
        <v>280</v>
      </c>
      <c r="H254" s="140">
        <v>4</v>
      </c>
      <c r="I254" s="141"/>
      <c r="J254" s="141">
        <f t="shared" si="70"/>
        <v>0</v>
      </c>
      <c r="K254" s="142"/>
      <c r="L254" s="25"/>
      <c r="M254" s="143" t="s">
        <v>1</v>
      </c>
      <c r="N254" s="144" t="s">
        <v>36</v>
      </c>
      <c r="O254" s="145">
        <v>0</v>
      </c>
      <c r="P254" s="145">
        <f t="shared" si="71"/>
        <v>0</v>
      </c>
      <c r="Q254" s="145">
        <v>0</v>
      </c>
      <c r="R254" s="145">
        <f t="shared" si="72"/>
        <v>0</v>
      </c>
      <c r="S254" s="145">
        <v>0</v>
      </c>
      <c r="T254" s="146">
        <f t="shared" si="73"/>
        <v>0</v>
      </c>
      <c r="AR254" s="147" t="s">
        <v>178</v>
      </c>
      <c r="AT254" s="147" t="s">
        <v>132</v>
      </c>
      <c r="AU254" s="147" t="s">
        <v>81</v>
      </c>
      <c r="AY254" s="13" t="s">
        <v>129</v>
      </c>
      <c r="BE254" s="148">
        <f t="shared" si="74"/>
        <v>0</v>
      </c>
      <c r="BF254" s="148">
        <f t="shared" si="75"/>
        <v>0</v>
      </c>
      <c r="BG254" s="148">
        <f t="shared" si="76"/>
        <v>0</v>
      </c>
      <c r="BH254" s="148">
        <f t="shared" si="77"/>
        <v>0</v>
      </c>
      <c r="BI254" s="148">
        <f t="shared" si="78"/>
        <v>0</v>
      </c>
      <c r="BJ254" s="13" t="s">
        <v>81</v>
      </c>
      <c r="BK254" s="148">
        <f t="shared" si="79"/>
        <v>0</v>
      </c>
      <c r="BL254" s="13" t="s">
        <v>178</v>
      </c>
      <c r="BM254" s="147" t="s">
        <v>555</v>
      </c>
    </row>
    <row r="255" spans="2:65" s="1" customFormat="1" ht="33" customHeight="1">
      <c r="B255" s="135"/>
      <c r="C255" s="149" t="s">
        <v>556</v>
      </c>
      <c r="D255" s="149" t="s">
        <v>181</v>
      </c>
      <c r="E255" s="150" t="s">
        <v>557</v>
      </c>
      <c r="F255" s="151" t="s">
        <v>558</v>
      </c>
      <c r="G255" s="152" t="s">
        <v>280</v>
      </c>
      <c r="H255" s="153">
        <v>3</v>
      </c>
      <c r="I255" s="154"/>
      <c r="J255" s="154">
        <f t="shared" si="70"/>
        <v>0</v>
      </c>
      <c r="K255" s="155"/>
      <c r="L255" s="156"/>
      <c r="M255" s="157" t="s">
        <v>1</v>
      </c>
      <c r="N255" s="158" t="s">
        <v>36</v>
      </c>
      <c r="O255" s="145">
        <v>0</v>
      </c>
      <c r="P255" s="145">
        <f t="shared" si="71"/>
        <v>0</v>
      </c>
      <c r="Q255" s="145">
        <v>0</v>
      </c>
      <c r="R255" s="145">
        <f t="shared" si="72"/>
        <v>0</v>
      </c>
      <c r="S255" s="145">
        <v>0</v>
      </c>
      <c r="T255" s="146">
        <f t="shared" si="73"/>
        <v>0</v>
      </c>
      <c r="AR255" s="147" t="s">
        <v>184</v>
      </c>
      <c r="AT255" s="147" t="s">
        <v>181</v>
      </c>
      <c r="AU255" s="147" t="s">
        <v>81</v>
      </c>
      <c r="AY255" s="13" t="s">
        <v>129</v>
      </c>
      <c r="BE255" s="148">
        <f t="shared" si="74"/>
        <v>0</v>
      </c>
      <c r="BF255" s="148">
        <f t="shared" si="75"/>
        <v>0</v>
      </c>
      <c r="BG255" s="148">
        <f t="shared" si="76"/>
        <v>0</v>
      </c>
      <c r="BH255" s="148">
        <f t="shared" si="77"/>
        <v>0</v>
      </c>
      <c r="BI255" s="148">
        <f t="shared" si="78"/>
        <v>0</v>
      </c>
      <c r="BJ255" s="13" t="s">
        <v>81</v>
      </c>
      <c r="BK255" s="148">
        <f t="shared" si="79"/>
        <v>0</v>
      </c>
      <c r="BL255" s="13" t="s">
        <v>178</v>
      </c>
      <c r="BM255" s="147" t="s">
        <v>559</v>
      </c>
    </row>
    <row r="256" spans="2:65" s="1" customFormat="1" ht="33" customHeight="1">
      <c r="B256" s="135"/>
      <c r="C256" s="149" t="s">
        <v>560</v>
      </c>
      <c r="D256" s="149" t="s">
        <v>181</v>
      </c>
      <c r="E256" s="150" t="s">
        <v>561</v>
      </c>
      <c r="F256" s="151" t="s">
        <v>562</v>
      </c>
      <c r="G256" s="152" t="s">
        <v>280</v>
      </c>
      <c r="H256" s="153">
        <v>1</v>
      </c>
      <c r="I256" s="154"/>
      <c r="J256" s="154">
        <f t="shared" si="70"/>
        <v>0</v>
      </c>
      <c r="K256" s="155"/>
      <c r="L256" s="156"/>
      <c r="M256" s="157" t="s">
        <v>1</v>
      </c>
      <c r="N256" s="158" t="s">
        <v>36</v>
      </c>
      <c r="O256" s="145">
        <v>0</v>
      </c>
      <c r="P256" s="145">
        <f t="shared" si="71"/>
        <v>0</v>
      </c>
      <c r="Q256" s="145">
        <v>0</v>
      </c>
      <c r="R256" s="145">
        <f t="shared" si="72"/>
        <v>0</v>
      </c>
      <c r="S256" s="145">
        <v>0</v>
      </c>
      <c r="T256" s="146">
        <f t="shared" si="73"/>
        <v>0</v>
      </c>
      <c r="AR256" s="147" t="s">
        <v>184</v>
      </c>
      <c r="AT256" s="147" t="s">
        <v>181</v>
      </c>
      <c r="AU256" s="147" t="s">
        <v>81</v>
      </c>
      <c r="AY256" s="13" t="s">
        <v>129</v>
      </c>
      <c r="BE256" s="148">
        <f t="shared" si="74"/>
        <v>0</v>
      </c>
      <c r="BF256" s="148">
        <f t="shared" si="75"/>
        <v>0</v>
      </c>
      <c r="BG256" s="148">
        <f t="shared" si="76"/>
        <v>0</v>
      </c>
      <c r="BH256" s="148">
        <f t="shared" si="77"/>
        <v>0</v>
      </c>
      <c r="BI256" s="148">
        <f t="shared" si="78"/>
        <v>0</v>
      </c>
      <c r="BJ256" s="13" t="s">
        <v>81</v>
      </c>
      <c r="BK256" s="148">
        <f t="shared" si="79"/>
        <v>0</v>
      </c>
      <c r="BL256" s="13" t="s">
        <v>178</v>
      </c>
      <c r="BM256" s="147" t="s">
        <v>563</v>
      </c>
    </row>
    <row r="257" spans="2:65" s="1" customFormat="1" ht="24.2" customHeight="1">
      <c r="B257" s="135"/>
      <c r="C257" s="136" t="s">
        <v>158</v>
      </c>
      <c r="D257" s="136" t="s">
        <v>132</v>
      </c>
      <c r="E257" s="137" t="s">
        <v>564</v>
      </c>
      <c r="F257" s="138" t="s">
        <v>565</v>
      </c>
      <c r="G257" s="139" t="s">
        <v>280</v>
      </c>
      <c r="H257" s="140">
        <v>13</v>
      </c>
      <c r="I257" s="141"/>
      <c r="J257" s="141">
        <f t="shared" si="70"/>
        <v>0</v>
      </c>
      <c r="K257" s="142"/>
      <c r="L257" s="25"/>
      <c r="M257" s="143" t="s">
        <v>1</v>
      </c>
      <c r="N257" s="144" t="s">
        <v>36</v>
      </c>
      <c r="O257" s="145">
        <v>0.489</v>
      </c>
      <c r="P257" s="145">
        <f t="shared" si="71"/>
        <v>6.357</v>
      </c>
      <c r="Q257" s="145">
        <v>0</v>
      </c>
      <c r="R257" s="145">
        <f t="shared" si="72"/>
        <v>0</v>
      </c>
      <c r="S257" s="145">
        <v>0</v>
      </c>
      <c r="T257" s="146">
        <f t="shared" si="73"/>
        <v>0</v>
      </c>
      <c r="AR257" s="147" t="s">
        <v>178</v>
      </c>
      <c r="AT257" s="147" t="s">
        <v>132</v>
      </c>
      <c r="AU257" s="147" t="s">
        <v>81</v>
      </c>
      <c r="AY257" s="13" t="s">
        <v>129</v>
      </c>
      <c r="BE257" s="148">
        <f t="shared" si="74"/>
        <v>0</v>
      </c>
      <c r="BF257" s="148">
        <f t="shared" si="75"/>
        <v>0</v>
      </c>
      <c r="BG257" s="148">
        <f t="shared" si="76"/>
        <v>0</v>
      </c>
      <c r="BH257" s="148">
        <f t="shared" si="77"/>
        <v>0</v>
      </c>
      <c r="BI257" s="148">
        <f t="shared" si="78"/>
        <v>0</v>
      </c>
      <c r="BJ257" s="13" t="s">
        <v>81</v>
      </c>
      <c r="BK257" s="148">
        <f t="shared" si="79"/>
        <v>0</v>
      </c>
      <c r="BL257" s="13" t="s">
        <v>178</v>
      </c>
      <c r="BM257" s="147" t="s">
        <v>566</v>
      </c>
    </row>
    <row r="258" spans="2:65" s="1" customFormat="1" ht="24.2" customHeight="1">
      <c r="B258" s="135"/>
      <c r="C258" s="136" t="s">
        <v>567</v>
      </c>
      <c r="D258" s="136" t="s">
        <v>132</v>
      </c>
      <c r="E258" s="137" t="s">
        <v>568</v>
      </c>
      <c r="F258" s="138" t="s">
        <v>569</v>
      </c>
      <c r="G258" s="139" t="s">
        <v>205</v>
      </c>
      <c r="H258" s="140">
        <v>34.91</v>
      </c>
      <c r="I258" s="141"/>
      <c r="J258" s="141">
        <f t="shared" si="70"/>
        <v>0</v>
      </c>
      <c r="K258" s="142"/>
      <c r="L258" s="25"/>
      <c r="M258" s="143" t="s">
        <v>1</v>
      </c>
      <c r="N258" s="144" t="s">
        <v>36</v>
      </c>
      <c r="O258" s="145">
        <v>0</v>
      </c>
      <c r="P258" s="145">
        <f t="shared" si="71"/>
        <v>0</v>
      </c>
      <c r="Q258" s="145">
        <v>0</v>
      </c>
      <c r="R258" s="145">
        <f t="shared" si="72"/>
        <v>0</v>
      </c>
      <c r="S258" s="145">
        <v>0</v>
      </c>
      <c r="T258" s="146">
        <f t="shared" si="73"/>
        <v>0</v>
      </c>
      <c r="AR258" s="147" t="s">
        <v>178</v>
      </c>
      <c r="AT258" s="147" t="s">
        <v>132</v>
      </c>
      <c r="AU258" s="147" t="s">
        <v>81</v>
      </c>
      <c r="AY258" s="13" t="s">
        <v>129</v>
      </c>
      <c r="BE258" s="148">
        <f t="shared" si="74"/>
        <v>0</v>
      </c>
      <c r="BF258" s="148">
        <f t="shared" si="75"/>
        <v>0</v>
      </c>
      <c r="BG258" s="148">
        <f t="shared" si="76"/>
        <v>0</v>
      </c>
      <c r="BH258" s="148">
        <f t="shared" si="77"/>
        <v>0</v>
      </c>
      <c r="BI258" s="148">
        <f t="shared" si="78"/>
        <v>0</v>
      </c>
      <c r="BJ258" s="13" t="s">
        <v>81</v>
      </c>
      <c r="BK258" s="148">
        <f t="shared" si="79"/>
        <v>0</v>
      </c>
      <c r="BL258" s="13" t="s">
        <v>178</v>
      </c>
      <c r="BM258" s="147" t="s">
        <v>570</v>
      </c>
    </row>
    <row r="259" spans="2:63" s="11" customFormat="1" ht="22.9" customHeight="1">
      <c r="B259" s="124"/>
      <c r="D259" s="125" t="s">
        <v>69</v>
      </c>
      <c r="E259" s="133" t="s">
        <v>571</v>
      </c>
      <c r="F259" s="133" t="s">
        <v>572</v>
      </c>
      <c r="J259" s="134">
        <f>BK259</f>
        <v>0</v>
      </c>
      <c r="L259" s="124"/>
      <c r="M259" s="128"/>
      <c r="P259" s="129">
        <f>SUM(P260:P266)</f>
        <v>488.12986</v>
      </c>
      <c r="R259" s="129">
        <f>SUM(R260:R266)</f>
        <v>14.544135</v>
      </c>
      <c r="T259" s="130">
        <f>SUM(T260:T266)</f>
        <v>0</v>
      </c>
      <c r="AR259" s="125" t="s">
        <v>81</v>
      </c>
      <c r="AT259" s="131" t="s">
        <v>69</v>
      </c>
      <c r="AU259" s="131" t="s">
        <v>74</v>
      </c>
      <c r="AY259" s="125" t="s">
        <v>129</v>
      </c>
      <c r="BK259" s="132">
        <f>SUM(BK260:BK266)</f>
        <v>0</v>
      </c>
    </row>
    <row r="260" spans="2:65" s="1" customFormat="1" ht="37.9" customHeight="1">
      <c r="B260" s="135"/>
      <c r="C260" s="136" t="s">
        <v>573</v>
      </c>
      <c r="D260" s="136" t="s">
        <v>132</v>
      </c>
      <c r="E260" s="137" t="s">
        <v>574</v>
      </c>
      <c r="F260" s="138" t="s">
        <v>575</v>
      </c>
      <c r="G260" s="139" t="s">
        <v>135</v>
      </c>
      <c r="H260" s="140">
        <v>77.92</v>
      </c>
      <c r="I260" s="141"/>
      <c r="J260" s="141">
        <f aca="true" t="shared" si="80" ref="J260:J266">ROUND(I260*H260,2)</f>
        <v>0</v>
      </c>
      <c r="K260" s="142"/>
      <c r="L260" s="25"/>
      <c r="M260" s="143" t="s">
        <v>1</v>
      </c>
      <c r="N260" s="144" t="s">
        <v>36</v>
      </c>
      <c r="O260" s="145">
        <v>1.182</v>
      </c>
      <c r="P260" s="145">
        <f aca="true" t="shared" si="81" ref="P260:P266">O260*H260</f>
        <v>92.10144</v>
      </c>
      <c r="Q260" s="145">
        <v>0.04082</v>
      </c>
      <c r="R260" s="145">
        <f aca="true" t="shared" si="82" ref="R260:R266">Q260*H260</f>
        <v>3.1806944</v>
      </c>
      <c r="S260" s="145">
        <v>0</v>
      </c>
      <c r="T260" s="146">
        <f aca="true" t="shared" si="83" ref="T260:T266">S260*H260</f>
        <v>0</v>
      </c>
      <c r="AR260" s="147" t="s">
        <v>178</v>
      </c>
      <c r="AT260" s="147" t="s">
        <v>132</v>
      </c>
      <c r="AU260" s="147" t="s">
        <v>81</v>
      </c>
      <c r="AY260" s="13" t="s">
        <v>129</v>
      </c>
      <c r="BE260" s="148">
        <f aca="true" t="shared" si="84" ref="BE260:BE266">IF(N260="základná",J260,0)</f>
        <v>0</v>
      </c>
      <c r="BF260" s="148">
        <f aca="true" t="shared" si="85" ref="BF260:BF266">IF(N260="znížená",J260,0)</f>
        <v>0</v>
      </c>
      <c r="BG260" s="148">
        <f aca="true" t="shared" si="86" ref="BG260:BG266">IF(N260="zákl. prenesená",J260,0)</f>
        <v>0</v>
      </c>
      <c r="BH260" s="148">
        <f aca="true" t="shared" si="87" ref="BH260:BH266">IF(N260="zníž. prenesená",J260,0)</f>
        <v>0</v>
      </c>
      <c r="BI260" s="148">
        <f aca="true" t="shared" si="88" ref="BI260:BI266">IF(N260="nulová",J260,0)</f>
        <v>0</v>
      </c>
      <c r="BJ260" s="13" t="s">
        <v>81</v>
      </c>
      <c r="BK260" s="148">
        <f aca="true" t="shared" si="89" ref="BK260:BK266">ROUND(I260*H260,2)</f>
        <v>0</v>
      </c>
      <c r="BL260" s="13" t="s">
        <v>178</v>
      </c>
      <c r="BM260" s="147" t="s">
        <v>576</v>
      </c>
    </row>
    <row r="261" spans="2:65" s="1" customFormat="1" ht="37.9" customHeight="1">
      <c r="B261" s="135"/>
      <c r="C261" s="136" t="s">
        <v>577</v>
      </c>
      <c r="D261" s="136" t="s">
        <v>132</v>
      </c>
      <c r="E261" s="137" t="s">
        <v>578</v>
      </c>
      <c r="F261" s="138" t="s">
        <v>579</v>
      </c>
      <c r="G261" s="139" t="s">
        <v>135</v>
      </c>
      <c r="H261" s="140">
        <v>60.24</v>
      </c>
      <c r="I261" s="141"/>
      <c r="J261" s="141">
        <f t="shared" si="80"/>
        <v>0</v>
      </c>
      <c r="K261" s="142"/>
      <c r="L261" s="25"/>
      <c r="M261" s="143" t="s">
        <v>1</v>
      </c>
      <c r="N261" s="144" t="s">
        <v>36</v>
      </c>
      <c r="O261" s="145">
        <v>1.221</v>
      </c>
      <c r="P261" s="145">
        <f t="shared" si="81"/>
        <v>73.55304000000001</v>
      </c>
      <c r="Q261" s="145">
        <v>0.05134</v>
      </c>
      <c r="R261" s="145">
        <f t="shared" si="82"/>
        <v>3.0927216</v>
      </c>
      <c r="S261" s="145">
        <v>0</v>
      </c>
      <c r="T261" s="146">
        <f t="shared" si="83"/>
        <v>0</v>
      </c>
      <c r="AR261" s="147" t="s">
        <v>178</v>
      </c>
      <c r="AT261" s="147" t="s">
        <v>132</v>
      </c>
      <c r="AU261" s="147" t="s">
        <v>81</v>
      </c>
      <c r="AY261" s="13" t="s">
        <v>129</v>
      </c>
      <c r="BE261" s="148">
        <f t="shared" si="84"/>
        <v>0</v>
      </c>
      <c r="BF261" s="148">
        <f t="shared" si="85"/>
        <v>0</v>
      </c>
      <c r="BG261" s="148">
        <f t="shared" si="86"/>
        <v>0</v>
      </c>
      <c r="BH261" s="148">
        <f t="shared" si="87"/>
        <v>0</v>
      </c>
      <c r="BI261" s="148">
        <f t="shared" si="88"/>
        <v>0</v>
      </c>
      <c r="BJ261" s="13" t="s">
        <v>81</v>
      </c>
      <c r="BK261" s="148">
        <f t="shared" si="89"/>
        <v>0</v>
      </c>
      <c r="BL261" s="13" t="s">
        <v>178</v>
      </c>
      <c r="BM261" s="147" t="s">
        <v>580</v>
      </c>
    </row>
    <row r="262" spans="2:65" s="1" customFormat="1" ht="37.9" customHeight="1">
      <c r="B262" s="135"/>
      <c r="C262" s="136" t="s">
        <v>581</v>
      </c>
      <c r="D262" s="136" t="s">
        <v>132</v>
      </c>
      <c r="E262" s="137" t="s">
        <v>582</v>
      </c>
      <c r="F262" s="138" t="s">
        <v>583</v>
      </c>
      <c r="G262" s="139" t="s">
        <v>135</v>
      </c>
      <c r="H262" s="140">
        <v>36</v>
      </c>
      <c r="I262" s="141"/>
      <c r="J262" s="141">
        <f t="shared" si="80"/>
        <v>0</v>
      </c>
      <c r="K262" s="142"/>
      <c r="L262" s="25"/>
      <c r="M262" s="143" t="s">
        <v>1</v>
      </c>
      <c r="N262" s="144" t="s">
        <v>36</v>
      </c>
      <c r="O262" s="145">
        <v>1.214</v>
      </c>
      <c r="P262" s="145">
        <f t="shared" si="81"/>
        <v>43.704</v>
      </c>
      <c r="Q262" s="145">
        <v>0.04966</v>
      </c>
      <c r="R262" s="145">
        <f t="shared" si="82"/>
        <v>1.78776</v>
      </c>
      <c r="S262" s="145">
        <v>0</v>
      </c>
      <c r="T262" s="146">
        <f t="shared" si="83"/>
        <v>0</v>
      </c>
      <c r="AR262" s="147" t="s">
        <v>178</v>
      </c>
      <c r="AT262" s="147" t="s">
        <v>132</v>
      </c>
      <c r="AU262" s="147" t="s">
        <v>81</v>
      </c>
      <c r="AY262" s="13" t="s">
        <v>129</v>
      </c>
      <c r="BE262" s="148">
        <f t="shared" si="84"/>
        <v>0</v>
      </c>
      <c r="BF262" s="148">
        <f t="shared" si="85"/>
        <v>0</v>
      </c>
      <c r="BG262" s="148">
        <f t="shared" si="86"/>
        <v>0</v>
      </c>
      <c r="BH262" s="148">
        <f t="shared" si="87"/>
        <v>0</v>
      </c>
      <c r="BI262" s="148">
        <f t="shared" si="88"/>
        <v>0</v>
      </c>
      <c r="BJ262" s="13" t="s">
        <v>81</v>
      </c>
      <c r="BK262" s="148">
        <f t="shared" si="89"/>
        <v>0</v>
      </c>
      <c r="BL262" s="13" t="s">
        <v>178</v>
      </c>
      <c r="BM262" s="147" t="s">
        <v>584</v>
      </c>
    </row>
    <row r="263" spans="2:65" s="1" customFormat="1" ht="37.9" customHeight="1">
      <c r="B263" s="135"/>
      <c r="C263" s="136" t="s">
        <v>585</v>
      </c>
      <c r="D263" s="136" t="s">
        <v>132</v>
      </c>
      <c r="E263" s="137" t="s">
        <v>586</v>
      </c>
      <c r="F263" s="138" t="s">
        <v>587</v>
      </c>
      <c r="G263" s="139" t="s">
        <v>135</v>
      </c>
      <c r="H263" s="140">
        <v>25.5</v>
      </c>
      <c r="I263" s="141"/>
      <c r="J263" s="141">
        <f t="shared" si="80"/>
        <v>0</v>
      </c>
      <c r="K263" s="142"/>
      <c r="L263" s="25"/>
      <c r="M263" s="143" t="s">
        <v>1</v>
      </c>
      <c r="N263" s="144" t="s">
        <v>36</v>
      </c>
      <c r="O263" s="145">
        <v>1.195</v>
      </c>
      <c r="P263" s="145">
        <f t="shared" si="81"/>
        <v>30.4725</v>
      </c>
      <c r="Q263" s="145">
        <v>0.0444</v>
      </c>
      <c r="R263" s="145">
        <f t="shared" si="82"/>
        <v>1.1322</v>
      </c>
      <c r="S263" s="145">
        <v>0</v>
      </c>
      <c r="T263" s="146">
        <f t="shared" si="83"/>
        <v>0</v>
      </c>
      <c r="AR263" s="147" t="s">
        <v>178</v>
      </c>
      <c r="AT263" s="147" t="s">
        <v>132</v>
      </c>
      <c r="AU263" s="147" t="s">
        <v>81</v>
      </c>
      <c r="AY263" s="13" t="s">
        <v>129</v>
      </c>
      <c r="BE263" s="148">
        <f t="shared" si="84"/>
        <v>0</v>
      </c>
      <c r="BF263" s="148">
        <f t="shared" si="85"/>
        <v>0</v>
      </c>
      <c r="BG263" s="148">
        <f t="shared" si="86"/>
        <v>0</v>
      </c>
      <c r="BH263" s="148">
        <f t="shared" si="87"/>
        <v>0</v>
      </c>
      <c r="BI263" s="148">
        <f t="shared" si="88"/>
        <v>0</v>
      </c>
      <c r="BJ263" s="13" t="s">
        <v>81</v>
      </c>
      <c r="BK263" s="148">
        <f t="shared" si="89"/>
        <v>0</v>
      </c>
      <c r="BL263" s="13" t="s">
        <v>178</v>
      </c>
      <c r="BM263" s="147" t="s">
        <v>588</v>
      </c>
    </row>
    <row r="264" spans="2:65" s="1" customFormat="1" ht="37.9" customHeight="1">
      <c r="B264" s="135"/>
      <c r="C264" s="136" t="s">
        <v>589</v>
      </c>
      <c r="D264" s="136" t="s">
        <v>132</v>
      </c>
      <c r="E264" s="137" t="s">
        <v>590</v>
      </c>
      <c r="F264" s="138" t="s">
        <v>591</v>
      </c>
      <c r="G264" s="139" t="s">
        <v>135</v>
      </c>
      <c r="H264" s="140">
        <v>84.86</v>
      </c>
      <c r="I264" s="141"/>
      <c r="J264" s="141">
        <f t="shared" si="80"/>
        <v>0</v>
      </c>
      <c r="K264" s="142"/>
      <c r="L264" s="25"/>
      <c r="M264" s="143" t="s">
        <v>1</v>
      </c>
      <c r="N264" s="144" t="s">
        <v>36</v>
      </c>
      <c r="O264" s="145">
        <v>1.283</v>
      </c>
      <c r="P264" s="145">
        <f t="shared" si="81"/>
        <v>108.87537999999999</v>
      </c>
      <c r="Q264" s="145">
        <v>0.02574</v>
      </c>
      <c r="R264" s="145">
        <f t="shared" si="82"/>
        <v>2.1842964</v>
      </c>
      <c r="S264" s="145">
        <v>0</v>
      </c>
      <c r="T264" s="146">
        <f t="shared" si="83"/>
        <v>0</v>
      </c>
      <c r="AR264" s="147" t="s">
        <v>178</v>
      </c>
      <c r="AT264" s="147" t="s">
        <v>132</v>
      </c>
      <c r="AU264" s="147" t="s">
        <v>81</v>
      </c>
      <c r="AY264" s="13" t="s">
        <v>129</v>
      </c>
      <c r="BE264" s="148">
        <f t="shared" si="84"/>
        <v>0</v>
      </c>
      <c r="BF264" s="148">
        <f t="shared" si="85"/>
        <v>0</v>
      </c>
      <c r="BG264" s="148">
        <f t="shared" si="86"/>
        <v>0</v>
      </c>
      <c r="BH264" s="148">
        <f t="shared" si="87"/>
        <v>0</v>
      </c>
      <c r="BI264" s="148">
        <f t="shared" si="88"/>
        <v>0</v>
      </c>
      <c r="BJ264" s="13" t="s">
        <v>81</v>
      </c>
      <c r="BK264" s="148">
        <f t="shared" si="89"/>
        <v>0</v>
      </c>
      <c r="BL264" s="13" t="s">
        <v>178</v>
      </c>
      <c r="BM264" s="147" t="s">
        <v>592</v>
      </c>
    </row>
    <row r="265" spans="2:65" s="1" customFormat="1" ht="44.25" customHeight="1">
      <c r="B265" s="135"/>
      <c r="C265" s="136" t="s">
        <v>593</v>
      </c>
      <c r="D265" s="136" t="s">
        <v>132</v>
      </c>
      <c r="E265" s="137" t="s">
        <v>594</v>
      </c>
      <c r="F265" s="138" t="s">
        <v>595</v>
      </c>
      <c r="G265" s="139" t="s">
        <v>135</v>
      </c>
      <c r="H265" s="140">
        <v>123.932</v>
      </c>
      <c r="I265" s="141"/>
      <c r="J265" s="141">
        <f t="shared" si="80"/>
        <v>0</v>
      </c>
      <c r="K265" s="142"/>
      <c r="L265" s="25"/>
      <c r="M265" s="143" t="s">
        <v>1</v>
      </c>
      <c r="N265" s="144" t="s">
        <v>36</v>
      </c>
      <c r="O265" s="145">
        <v>1.125</v>
      </c>
      <c r="P265" s="145">
        <f t="shared" si="81"/>
        <v>139.4235</v>
      </c>
      <c r="Q265" s="145">
        <v>0.02555</v>
      </c>
      <c r="R265" s="145">
        <f t="shared" si="82"/>
        <v>3.1664626</v>
      </c>
      <c r="S265" s="145">
        <v>0</v>
      </c>
      <c r="T265" s="146">
        <f t="shared" si="83"/>
        <v>0</v>
      </c>
      <c r="AR265" s="147" t="s">
        <v>178</v>
      </c>
      <c r="AT265" s="147" t="s">
        <v>132</v>
      </c>
      <c r="AU265" s="147" t="s">
        <v>81</v>
      </c>
      <c r="AY265" s="13" t="s">
        <v>129</v>
      </c>
      <c r="BE265" s="148">
        <f t="shared" si="84"/>
        <v>0</v>
      </c>
      <c r="BF265" s="148">
        <f t="shared" si="85"/>
        <v>0</v>
      </c>
      <c r="BG265" s="148">
        <f t="shared" si="86"/>
        <v>0</v>
      </c>
      <c r="BH265" s="148">
        <f t="shared" si="87"/>
        <v>0</v>
      </c>
      <c r="BI265" s="148">
        <f t="shared" si="88"/>
        <v>0</v>
      </c>
      <c r="BJ265" s="13" t="s">
        <v>81</v>
      </c>
      <c r="BK265" s="148">
        <f t="shared" si="89"/>
        <v>0</v>
      </c>
      <c r="BL265" s="13" t="s">
        <v>178</v>
      </c>
      <c r="BM265" s="147" t="s">
        <v>596</v>
      </c>
    </row>
    <row r="266" spans="2:65" s="1" customFormat="1" ht="24.2" customHeight="1">
      <c r="B266" s="135"/>
      <c r="C266" s="136" t="s">
        <v>597</v>
      </c>
      <c r="D266" s="136" t="s">
        <v>132</v>
      </c>
      <c r="E266" s="137" t="s">
        <v>598</v>
      </c>
      <c r="F266" s="138" t="s">
        <v>599</v>
      </c>
      <c r="G266" s="139" t="s">
        <v>205</v>
      </c>
      <c r="H266" s="140">
        <v>281.43</v>
      </c>
      <c r="I266" s="141"/>
      <c r="J266" s="141">
        <f t="shared" si="80"/>
        <v>0</v>
      </c>
      <c r="K266" s="142"/>
      <c r="L266" s="25"/>
      <c r="M266" s="143" t="s">
        <v>1</v>
      </c>
      <c r="N266" s="144" t="s">
        <v>36</v>
      </c>
      <c r="O266" s="145">
        <v>0</v>
      </c>
      <c r="P266" s="145">
        <f t="shared" si="81"/>
        <v>0</v>
      </c>
      <c r="Q266" s="145">
        <v>0</v>
      </c>
      <c r="R266" s="145">
        <f t="shared" si="82"/>
        <v>0</v>
      </c>
      <c r="S266" s="145">
        <v>0</v>
      </c>
      <c r="T266" s="146">
        <f t="shared" si="83"/>
        <v>0</v>
      </c>
      <c r="AR266" s="147" t="s">
        <v>178</v>
      </c>
      <c r="AT266" s="147" t="s">
        <v>132</v>
      </c>
      <c r="AU266" s="147" t="s">
        <v>81</v>
      </c>
      <c r="AY266" s="13" t="s">
        <v>129</v>
      </c>
      <c r="BE266" s="148">
        <f t="shared" si="84"/>
        <v>0</v>
      </c>
      <c r="BF266" s="148">
        <f t="shared" si="85"/>
        <v>0</v>
      </c>
      <c r="BG266" s="148">
        <f t="shared" si="86"/>
        <v>0</v>
      </c>
      <c r="BH266" s="148">
        <f t="shared" si="87"/>
        <v>0</v>
      </c>
      <c r="BI266" s="148">
        <f t="shared" si="88"/>
        <v>0</v>
      </c>
      <c r="BJ266" s="13" t="s">
        <v>81</v>
      </c>
      <c r="BK266" s="148">
        <f t="shared" si="89"/>
        <v>0</v>
      </c>
      <c r="BL266" s="13" t="s">
        <v>178</v>
      </c>
      <c r="BM266" s="147" t="s">
        <v>600</v>
      </c>
    </row>
    <row r="267" spans="2:63" s="11" customFormat="1" ht="22.9" customHeight="1">
      <c r="B267" s="124"/>
      <c r="D267" s="125" t="s">
        <v>69</v>
      </c>
      <c r="E267" s="133" t="s">
        <v>601</v>
      </c>
      <c r="F267" s="133" t="s">
        <v>602</v>
      </c>
      <c r="J267" s="134">
        <f>BK267</f>
        <v>0</v>
      </c>
      <c r="L267" s="124"/>
      <c r="M267" s="128"/>
      <c r="P267" s="129">
        <f>SUM(P268:P277)</f>
        <v>15.296</v>
      </c>
      <c r="R267" s="129">
        <f>SUM(R268:R277)</f>
        <v>0.05056</v>
      </c>
      <c r="T267" s="130">
        <f>SUM(T268:T277)</f>
        <v>0</v>
      </c>
      <c r="AR267" s="125" t="s">
        <v>81</v>
      </c>
      <c r="AT267" s="131" t="s">
        <v>69</v>
      </c>
      <c r="AU267" s="131" t="s">
        <v>74</v>
      </c>
      <c r="AY267" s="125" t="s">
        <v>129</v>
      </c>
      <c r="BK267" s="132">
        <f>SUM(BK268:BK277)</f>
        <v>0</v>
      </c>
    </row>
    <row r="268" spans="2:65" s="1" customFormat="1" ht="24.2" customHeight="1">
      <c r="B268" s="135"/>
      <c r="C268" s="136" t="s">
        <v>603</v>
      </c>
      <c r="D268" s="136" t="s">
        <v>132</v>
      </c>
      <c r="E268" s="137" t="s">
        <v>604</v>
      </c>
      <c r="F268" s="138" t="s">
        <v>605</v>
      </c>
      <c r="G268" s="139" t="s">
        <v>280</v>
      </c>
      <c r="H268" s="140">
        <v>9</v>
      </c>
      <c r="I268" s="141"/>
      <c r="J268" s="141">
        <f aca="true" t="shared" si="90" ref="J268:J277">ROUND(I268*H268,2)</f>
        <v>0</v>
      </c>
      <c r="K268" s="142"/>
      <c r="L268" s="25"/>
      <c r="M268" s="143" t="s">
        <v>1</v>
      </c>
      <c r="N268" s="144" t="s">
        <v>36</v>
      </c>
      <c r="O268" s="145">
        <v>0</v>
      </c>
      <c r="P268" s="145">
        <f aca="true" t="shared" si="91" ref="P268:P277">O268*H268</f>
        <v>0</v>
      </c>
      <c r="Q268" s="145">
        <v>0</v>
      </c>
      <c r="R268" s="145">
        <f aca="true" t="shared" si="92" ref="R268:R277">Q268*H268</f>
        <v>0</v>
      </c>
      <c r="S268" s="145">
        <v>0</v>
      </c>
      <c r="T268" s="146">
        <f aca="true" t="shared" si="93" ref="T268:T277">S268*H268</f>
        <v>0</v>
      </c>
      <c r="AR268" s="147" t="s">
        <v>178</v>
      </c>
      <c r="AT268" s="147" t="s">
        <v>132</v>
      </c>
      <c r="AU268" s="147" t="s">
        <v>81</v>
      </c>
      <c r="AY268" s="13" t="s">
        <v>129</v>
      </c>
      <c r="BE268" s="148">
        <f aca="true" t="shared" si="94" ref="BE268:BE277">IF(N268="základná",J268,0)</f>
        <v>0</v>
      </c>
      <c r="BF268" s="148">
        <f aca="true" t="shared" si="95" ref="BF268:BF277">IF(N268="znížená",J268,0)</f>
        <v>0</v>
      </c>
      <c r="BG268" s="148">
        <f aca="true" t="shared" si="96" ref="BG268:BG277">IF(N268="zákl. prenesená",J268,0)</f>
        <v>0</v>
      </c>
      <c r="BH268" s="148">
        <f aca="true" t="shared" si="97" ref="BH268:BH277">IF(N268="zníž. prenesená",J268,0)</f>
        <v>0</v>
      </c>
      <c r="BI268" s="148">
        <f aca="true" t="shared" si="98" ref="BI268:BI277">IF(N268="nulová",J268,0)</f>
        <v>0</v>
      </c>
      <c r="BJ268" s="13" t="s">
        <v>81</v>
      </c>
      <c r="BK268" s="148">
        <f aca="true" t="shared" si="99" ref="BK268:BK277">ROUND(I268*H268,2)</f>
        <v>0</v>
      </c>
      <c r="BL268" s="13" t="s">
        <v>178</v>
      </c>
      <c r="BM268" s="147" t="s">
        <v>606</v>
      </c>
    </row>
    <row r="269" spans="2:65" s="1" customFormat="1" ht="24.2" customHeight="1">
      <c r="B269" s="135"/>
      <c r="C269" s="136" t="s">
        <v>607</v>
      </c>
      <c r="D269" s="136" t="s">
        <v>132</v>
      </c>
      <c r="E269" s="137" t="s">
        <v>608</v>
      </c>
      <c r="F269" s="138" t="s">
        <v>609</v>
      </c>
      <c r="G269" s="139" t="s">
        <v>280</v>
      </c>
      <c r="H269" s="140">
        <v>2</v>
      </c>
      <c r="I269" s="141"/>
      <c r="J269" s="141">
        <f t="shared" si="90"/>
        <v>0</v>
      </c>
      <c r="K269" s="142"/>
      <c r="L269" s="25"/>
      <c r="M269" s="143" t="s">
        <v>1</v>
      </c>
      <c r="N269" s="144" t="s">
        <v>36</v>
      </c>
      <c r="O269" s="145">
        <v>0</v>
      </c>
      <c r="P269" s="145">
        <f t="shared" si="91"/>
        <v>0</v>
      </c>
      <c r="Q269" s="145">
        <v>0</v>
      </c>
      <c r="R269" s="145">
        <f t="shared" si="92"/>
        <v>0</v>
      </c>
      <c r="S269" s="145">
        <v>0</v>
      </c>
      <c r="T269" s="146">
        <f t="shared" si="93"/>
        <v>0</v>
      </c>
      <c r="AR269" s="147" t="s">
        <v>178</v>
      </c>
      <c r="AT269" s="147" t="s">
        <v>132</v>
      </c>
      <c r="AU269" s="147" t="s">
        <v>81</v>
      </c>
      <c r="AY269" s="13" t="s">
        <v>129</v>
      </c>
      <c r="BE269" s="148">
        <f t="shared" si="94"/>
        <v>0</v>
      </c>
      <c r="BF269" s="148">
        <f t="shared" si="95"/>
        <v>0</v>
      </c>
      <c r="BG269" s="148">
        <f t="shared" si="96"/>
        <v>0</v>
      </c>
      <c r="BH269" s="148">
        <f t="shared" si="97"/>
        <v>0</v>
      </c>
      <c r="BI269" s="148">
        <f t="shared" si="98"/>
        <v>0</v>
      </c>
      <c r="BJ269" s="13" t="s">
        <v>81</v>
      </c>
      <c r="BK269" s="148">
        <f t="shared" si="99"/>
        <v>0</v>
      </c>
      <c r="BL269" s="13" t="s">
        <v>178</v>
      </c>
      <c r="BM269" s="147" t="s">
        <v>610</v>
      </c>
    </row>
    <row r="270" spans="2:65" s="1" customFormat="1" ht="24.2" customHeight="1">
      <c r="B270" s="135"/>
      <c r="C270" s="136" t="s">
        <v>611</v>
      </c>
      <c r="D270" s="136" t="s">
        <v>132</v>
      </c>
      <c r="E270" s="137" t="s">
        <v>612</v>
      </c>
      <c r="F270" s="138" t="s">
        <v>613</v>
      </c>
      <c r="G270" s="139" t="s">
        <v>280</v>
      </c>
      <c r="H270" s="140">
        <v>2</v>
      </c>
      <c r="I270" s="141"/>
      <c r="J270" s="141">
        <f t="shared" si="90"/>
        <v>0</v>
      </c>
      <c r="K270" s="142"/>
      <c r="L270" s="25"/>
      <c r="M270" s="143" t="s">
        <v>1</v>
      </c>
      <c r="N270" s="144" t="s">
        <v>36</v>
      </c>
      <c r="O270" s="145">
        <v>0</v>
      </c>
      <c r="P270" s="145">
        <f t="shared" si="91"/>
        <v>0</v>
      </c>
      <c r="Q270" s="145">
        <v>0</v>
      </c>
      <c r="R270" s="145">
        <f t="shared" si="92"/>
        <v>0</v>
      </c>
      <c r="S270" s="145">
        <v>0</v>
      </c>
      <c r="T270" s="146">
        <f t="shared" si="93"/>
        <v>0</v>
      </c>
      <c r="AR270" s="147" t="s">
        <v>178</v>
      </c>
      <c r="AT270" s="147" t="s">
        <v>132</v>
      </c>
      <c r="AU270" s="147" t="s">
        <v>81</v>
      </c>
      <c r="AY270" s="13" t="s">
        <v>129</v>
      </c>
      <c r="BE270" s="148">
        <f t="shared" si="94"/>
        <v>0</v>
      </c>
      <c r="BF270" s="148">
        <f t="shared" si="95"/>
        <v>0</v>
      </c>
      <c r="BG270" s="148">
        <f t="shared" si="96"/>
        <v>0</v>
      </c>
      <c r="BH270" s="148">
        <f t="shared" si="97"/>
        <v>0</v>
      </c>
      <c r="BI270" s="148">
        <f t="shared" si="98"/>
        <v>0</v>
      </c>
      <c r="BJ270" s="13" t="s">
        <v>81</v>
      </c>
      <c r="BK270" s="148">
        <f t="shared" si="99"/>
        <v>0</v>
      </c>
      <c r="BL270" s="13" t="s">
        <v>178</v>
      </c>
      <c r="BM270" s="147" t="s">
        <v>614</v>
      </c>
    </row>
    <row r="271" spans="2:65" s="1" customFormat="1" ht="16.5" customHeight="1">
      <c r="B271" s="135"/>
      <c r="C271" s="136" t="s">
        <v>615</v>
      </c>
      <c r="D271" s="136" t="s">
        <v>132</v>
      </c>
      <c r="E271" s="137" t="s">
        <v>616</v>
      </c>
      <c r="F271" s="138" t="s">
        <v>617</v>
      </c>
      <c r="G271" s="139" t="s">
        <v>280</v>
      </c>
      <c r="H271" s="140">
        <v>4</v>
      </c>
      <c r="I271" s="141"/>
      <c r="J271" s="141">
        <f t="shared" si="90"/>
        <v>0</v>
      </c>
      <c r="K271" s="142"/>
      <c r="L271" s="25"/>
      <c r="M271" s="143" t="s">
        <v>1</v>
      </c>
      <c r="N271" s="144" t="s">
        <v>36</v>
      </c>
      <c r="O271" s="145">
        <v>0</v>
      </c>
      <c r="P271" s="145">
        <f t="shared" si="91"/>
        <v>0</v>
      </c>
      <c r="Q271" s="145">
        <v>0</v>
      </c>
      <c r="R271" s="145">
        <f t="shared" si="92"/>
        <v>0</v>
      </c>
      <c r="S271" s="145">
        <v>0</v>
      </c>
      <c r="T271" s="146">
        <f t="shared" si="93"/>
        <v>0</v>
      </c>
      <c r="AR271" s="147" t="s">
        <v>178</v>
      </c>
      <c r="AT271" s="147" t="s">
        <v>132</v>
      </c>
      <c r="AU271" s="147" t="s">
        <v>81</v>
      </c>
      <c r="AY271" s="13" t="s">
        <v>129</v>
      </c>
      <c r="BE271" s="148">
        <f t="shared" si="94"/>
        <v>0</v>
      </c>
      <c r="BF271" s="148">
        <f t="shared" si="95"/>
        <v>0</v>
      </c>
      <c r="BG271" s="148">
        <f t="shared" si="96"/>
        <v>0</v>
      </c>
      <c r="BH271" s="148">
        <f t="shared" si="97"/>
        <v>0</v>
      </c>
      <c r="BI271" s="148">
        <f t="shared" si="98"/>
        <v>0</v>
      </c>
      <c r="BJ271" s="13" t="s">
        <v>81</v>
      </c>
      <c r="BK271" s="148">
        <f t="shared" si="99"/>
        <v>0</v>
      </c>
      <c r="BL271" s="13" t="s">
        <v>178</v>
      </c>
      <c r="BM271" s="147" t="s">
        <v>618</v>
      </c>
    </row>
    <row r="272" spans="2:65" s="1" customFormat="1" ht="16.5" customHeight="1">
      <c r="B272" s="135"/>
      <c r="C272" s="149" t="s">
        <v>619</v>
      </c>
      <c r="D272" s="149" t="s">
        <v>181</v>
      </c>
      <c r="E272" s="150" t="s">
        <v>620</v>
      </c>
      <c r="F272" s="151" t="s">
        <v>621</v>
      </c>
      <c r="G272" s="152" t="s">
        <v>280</v>
      </c>
      <c r="H272" s="153">
        <v>4</v>
      </c>
      <c r="I272" s="154"/>
      <c r="J272" s="154">
        <f t="shared" si="90"/>
        <v>0</v>
      </c>
      <c r="K272" s="155"/>
      <c r="L272" s="156"/>
      <c r="M272" s="157" t="s">
        <v>1</v>
      </c>
      <c r="N272" s="158" t="s">
        <v>36</v>
      </c>
      <c r="O272" s="145">
        <v>0</v>
      </c>
      <c r="P272" s="145">
        <f t="shared" si="91"/>
        <v>0</v>
      </c>
      <c r="Q272" s="145">
        <v>0</v>
      </c>
      <c r="R272" s="145">
        <f t="shared" si="92"/>
        <v>0</v>
      </c>
      <c r="S272" s="145">
        <v>0</v>
      </c>
      <c r="T272" s="146">
        <f t="shared" si="93"/>
        <v>0</v>
      </c>
      <c r="AR272" s="147" t="s">
        <v>184</v>
      </c>
      <c r="AT272" s="147" t="s">
        <v>181</v>
      </c>
      <c r="AU272" s="147" t="s">
        <v>81</v>
      </c>
      <c r="AY272" s="13" t="s">
        <v>129</v>
      </c>
      <c r="BE272" s="148">
        <f t="shared" si="94"/>
        <v>0</v>
      </c>
      <c r="BF272" s="148">
        <f t="shared" si="95"/>
        <v>0</v>
      </c>
      <c r="BG272" s="148">
        <f t="shared" si="96"/>
        <v>0</v>
      </c>
      <c r="BH272" s="148">
        <f t="shared" si="97"/>
        <v>0</v>
      </c>
      <c r="BI272" s="148">
        <f t="shared" si="98"/>
        <v>0</v>
      </c>
      <c r="BJ272" s="13" t="s">
        <v>81</v>
      </c>
      <c r="BK272" s="148">
        <f t="shared" si="99"/>
        <v>0</v>
      </c>
      <c r="BL272" s="13" t="s">
        <v>178</v>
      </c>
      <c r="BM272" s="147" t="s">
        <v>622</v>
      </c>
    </row>
    <row r="273" spans="2:65" s="1" customFormat="1" ht="24.2" customHeight="1">
      <c r="B273" s="135"/>
      <c r="C273" s="136" t="s">
        <v>623</v>
      </c>
      <c r="D273" s="136" t="s">
        <v>132</v>
      </c>
      <c r="E273" s="137" t="s">
        <v>624</v>
      </c>
      <c r="F273" s="138" t="s">
        <v>625</v>
      </c>
      <c r="G273" s="139" t="s">
        <v>242</v>
      </c>
      <c r="H273" s="140">
        <v>16</v>
      </c>
      <c r="I273" s="141"/>
      <c r="J273" s="141">
        <f t="shared" si="90"/>
        <v>0</v>
      </c>
      <c r="K273" s="142"/>
      <c r="L273" s="25"/>
      <c r="M273" s="143" t="s">
        <v>1</v>
      </c>
      <c r="N273" s="144" t="s">
        <v>36</v>
      </c>
      <c r="O273" s="145">
        <v>0.956</v>
      </c>
      <c r="P273" s="145">
        <f t="shared" si="91"/>
        <v>15.296</v>
      </c>
      <c r="Q273" s="145">
        <v>0.00316</v>
      </c>
      <c r="R273" s="145">
        <f t="shared" si="92"/>
        <v>0.05056</v>
      </c>
      <c r="S273" s="145">
        <v>0</v>
      </c>
      <c r="T273" s="146">
        <f t="shared" si="93"/>
        <v>0</v>
      </c>
      <c r="AR273" s="147" t="s">
        <v>178</v>
      </c>
      <c r="AT273" s="147" t="s">
        <v>132</v>
      </c>
      <c r="AU273" s="147" t="s">
        <v>81</v>
      </c>
      <c r="AY273" s="13" t="s">
        <v>129</v>
      </c>
      <c r="BE273" s="148">
        <f t="shared" si="94"/>
        <v>0</v>
      </c>
      <c r="BF273" s="148">
        <f t="shared" si="95"/>
        <v>0</v>
      </c>
      <c r="BG273" s="148">
        <f t="shared" si="96"/>
        <v>0</v>
      </c>
      <c r="BH273" s="148">
        <f t="shared" si="97"/>
        <v>0</v>
      </c>
      <c r="BI273" s="148">
        <f t="shared" si="98"/>
        <v>0</v>
      </c>
      <c r="BJ273" s="13" t="s">
        <v>81</v>
      </c>
      <c r="BK273" s="148">
        <f t="shared" si="99"/>
        <v>0</v>
      </c>
      <c r="BL273" s="13" t="s">
        <v>178</v>
      </c>
      <c r="BM273" s="147" t="s">
        <v>626</v>
      </c>
    </row>
    <row r="274" spans="2:65" s="1" customFormat="1" ht="16.5" customHeight="1">
      <c r="B274" s="135"/>
      <c r="C274" s="136" t="s">
        <v>627</v>
      </c>
      <c r="D274" s="136" t="s">
        <v>132</v>
      </c>
      <c r="E274" s="137" t="s">
        <v>628</v>
      </c>
      <c r="F274" s="138" t="s">
        <v>629</v>
      </c>
      <c r="G274" s="139" t="s">
        <v>135</v>
      </c>
      <c r="H274" s="140">
        <v>29.11</v>
      </c>
      <c r="I274" s="141"/>
      <c r="J274" s="141">
        <f t="shared" si="90"/>
        <v>0</v>
      </c>
      <c r="K274" s="142"/>
      <c r="L274" s="25"/>
      <c r="M274" s="143" t="s">
        <v>1</v>
      </c>
      <c r="N274" s="144" t="s">
        <v>36</v>
      </c>
      <c r="O274" s="145">
        <v>0</v>
      </c>
      <c r="P274" s="145">
        <f t="shared" si="91"/>
        <v>0</v>
      </c>
      <c r="Q274" s="145">
        <v>0</v>
      </c>
      <c r="R274" s="145">
        <f t="shared" si="92"/>
        <v>0</v>
      </c>
      <c r="S274" s="145">
        <v>0</v>
      </c>
      <c r="T274" s="146">
        <f t="shared" si="93"/>
        <v>0</v>
      </c>
      <c r="AR274" s="147" t="s">
        <v>178</v>
      </c>
      <c r="AT274" s="147" t="s">
        <v>132</v>
      </c>
      <c r="AU274" s="147" t="s">
        <v>81</v>
      </c>
      <c r="AY274" s="13" t="s">
        <v>129</v>
      </c>
      <c r="BE274" s="148">
        <f t="shared" si="94"/>
        <v>0</v>
      </c>
      <c r="BF274" s="148">
        <f t="shared" si="95"/>
        <v>0</v>
      </c>
      <c r="BG274" s="148">
        <f t="shared" si="96"/>
        <v>0</v>
      </c>
      <c r="BH274" s="148">
        <f t="shared" si="97"/>
        <v>0</v>
      </c>
      <c r="BI274" s="148">
        <f t="shared" si="98"/>
        <v>0</v>
      </c>
      <c r="BJ274" s="13" t="s">
        <v>81</v>
      </c>
      <c r="BK274" s="148">
        <f t="shared" si="99"/>
        <v>0</v>
      </c>
      <c r="BL274" s="13" t="s">
        <v>178</v>
      </c>
      <c r="BM274" s="147" t="s">
        <v>630</v>
      </c>
    </row>
    <row r="275" spans="2:65" s="1" customFormat="1" ht="16.5" customHeight="1">
      <c r="B275" s="135"/>
      <c r="C275" s="136" t="s">
        <v>631</v>
      </c>
      <c r="D275" s="136" t="s">
        <v>132</v>
      </c>
      <c r="E275" s="137" t="s">
        <v>632</v>
      </c>
      <c r="F275" s="138" t="s">
        <v>633</v>
      </c>
      <c r="G275" s="139" t="s">
        <v>135</v>
      </c>
      <c r="H275" s="140">
        <v>29.11</v>
      </c>
      <c r="I275" s="141"/>
      <c r="J275" s="141">
        <f t="shared" si="90"/>
        <v>0</v>
      </c>
      <c r="K275" s="142"/>
      <c r="L275" s="25"/>
      <c r="M275" s="143" t="s">
        <v>1</v>
      </c>
      <c r="N275" s="144" t="s">
        <v>36</v>
      </c>
      <c r="O275" s="145">
        <v>0</v>
      </c>
      <c r="P275" s="145">
        <f t="shared" si="91"/>
        <v>0</v>
      </c>
      <c r="Q275" s="145">
        <v>0</v>
      </c>
      <c r="R275" s="145">
        <f t="shared" si="92"/>
        <v>0</v>
      </c>
      <c r="S275" s="145">
        <v>0</v>
      </c>
      <c r="T275" s="146">
        <f t="shared" si="93"/>
        <v>0</v>
      </c>
      <c r="AR275" s="147" t="s">
        <v>178</v>
      </c>
      <c r="AT275" s="147" t="s">
        <v>132</v>
      </c>
      <c r="AU275" s="147" t="s">
        <v>81</v>
      </c>
      <c r="AY275" s="13" t="s">
        <v>129</v>
      </c>
      <c r="BE275" s="148">
        <f t="shared" si="94"/>
        <v>0</v>
      </c>
      <c r="BF275" s="148">
        <f t="shared" si="95"/>
        <v>0</v>
      </c>
      <c r="BG275" s="148">
        <f t="shared" si="96"/>
        <v>0</v>
      </c>
      <c r="BH275" s="148">
        <f t="shared" si="97"/>
        <v>0</v>
      </c>
      <c r="BI275" s="148">
        <f t="shared" si="98"/>
        <v>0</v>
      </c>
      <c r="BJ275" s="13" t="s">
        <v>81</v>
      </c>
      <c r="BK275" s="148">
        <f t="shared" si="99"/>
        <v>0</v>
      </c>
      <c r="BL275" s="13" t="s">
        <v>178</v>
      </c>
      <c r="BM275" s="147" t="s">
        <v>634</v>
      </c>
    </row>
    <row r="276" spans="2:65" s="1" customFormat="1" ht="24.2" customHeight="1">
      <c r="B276" s="135"/>
      <c r="C276" s="149" t="s">
        <v>635</v>
      </c>
      <c r="D276" s="149" t="s">
        <v>181</v>
      </c>
      <c r="E276" s="150" t="s">
        <v>636</v>
      </c>
      <c r="F276" s="151" t="s">
        <v>637</v>
      </c>
      <c r="G276" s="152" t="s">
        <v>135</v>
      </c>
      <c r="H276" s="153">
        <v>32.5</v>
      </c>
      <c r="I276" s="154"/>
      <c r="J276" s="154">
        <f t="shared" si="90"/>
        <v>0</v>
      </c>
      <c r="K276" s="155"/>
      <c r="L276" s="156"/>
      <c r="M276" s="157" t="s">
        <v>1</v>
      </c>
      <c r="N276" s="158" t="s">
        <v>36</v>
      </c>
      <c r="O276" s="145">
        <v>0</v>
      </c>
      <c r="P276" s="145">
        <f t="shared" si="91"/>
        <v>0</v>
      </c>
      <c r="Q276" s="145">
        <v>0</v>
      </c>
      <c r="R276" s="145">
        <f t="shared" si="92"/>
        <v>0</v>
      </c>
      <c r="S276" s="145">
        <v>0</v>
      </c>
      <c r="T276" s="146">
        <f t="shared" si="93"/>
        <v>0</v>
      </c>
      <c r="AR276" s="147" t="s">
        <v>184</v>
      </c>
      <c r="AT276" s="147" t="s">
        <v>181</v>
      </c>
      <c r="AU276" s="147" t="s">
        <v>81</v>
      </c>
      <c r="AY276" s="13" t="s">
        <v>129</v>
      </c>
      <c r="BE276" s="148">
        <f t="shared" si="94"/>
        <v>0</v>
      </c>
      <c r="BF276" s="148">
        <f t="shared" si="95"/>
        <v>0</v>
      </c>
      <c r="BG276" s="148">
        <f t="shared" si="96"/>
        <v>0</v>
      </c>
      <c r="BH276" s="148">
        <f t="shared" si="97"/>
        <v>0</v>
      </c>
      <c r="BI276" s="148">
        <f t="shared" si="98"/>
        <v>0</v>
      </c>
      <c r="BJ276" s="13" t="s">
        <v>81</v>
      </c>
      <c r="BK276" s="148">
        <f t="shared" si="99"/>
        <v>0</v>
      </c>
      <c r="BL276" s="13" t="s">
        <v>178</v>
      </c>
      <c r="BM276" s="147" t="s">
        <v>638</v>
      </c>
    </row>
    <row r="277" spans="2:65" s="1" customFormat="1" ht="24.2" customHeight="1">
      <c r="B277" s="135"/>
      <c r="C277" s="136" t="s">
        <v>639</v>
      </c>
      <c r="D277" s="136" t="s">
        <v>132</v>
      </c>
      <c r="E277" s="137" t="s">
        <v>640</v>
      </c>
      <c r="F277" s="138" t="s">
        <v>641</v>
      </c>
      <c r="G277" s="139" t="s">
        <v>205</v>
      </c>
      <c r="H277" s="140">
        <v>196.16</v>
      </c>
      <c r="I277" s="141"/>
      <c r="J277" s="141">
        <f t="shared" si="90"/>
        <v>0</v>
      </c>
      <c r="K277" s="142"/>
      <c r="L277" s="25"/>
      <c r="M277" s="143" t="s">
        <v>1</v>
      </c>
      <c r="N277" s="144" t="s">
        <v>36</v>
      </c>
      <c r="O277" s="145">
        <v>0</v>
      </c>
      <c r="P277" s="145">
        <f t="shared" si="91"/>
        <v>0</v>
      </c>
      <c r="Q277" s="145">
        <v>0</v>
      </c>
      <c r="R277" s="145">
        <f t="shared" si="92"/>
        <v>0</v>
      </c>
      <c r="S277" s="145">
        <v>0</v>
      </c>
      <c r="T277" s="146">
        <f t="shared" si="93"/>
        <v>0</v>
      </c>
      <c r="AR277" s="147" t="s">
        <v>178</v>
      </c>
      <c r="AT277" s="147" t="s">
        <v>132</v>
      </c>
      <c r="AU277" s="147" t="s">
        <v>81</v>
      </c>
      <c r="AY277" s="13" t="s">
        <v>129</v>
      </c>
      <c r="BE277" s="148">
        <f t="shared" si="94"/>
        <v>0</v>
      </c>
      <c r="BF277" s="148">
        <f t="shared" si="95"/>
        <v>0</v>
      </c>
      <c r="BG277" s="148">
        <f t="shared" si="96"/>
        <v>0</v>
      </c>
      <c r="BH277" s="148">
        <f t="shared" si="97"/>
        <v>0</v>
      </c>
      <c r="BI277" s="148">
        <f t="shared" si="98"/>
        <v>0</v>
      </c>
      <c r="BJ277" s="13" t="s">
        <v>81</v>
      </c>
      <c r="BK277" s="148">
        <f t="shared" si="99"/>
        <v>0</v>
      </c>
      <c r="BL277" s="13" t="s">
        <v>178</v>
      </c>
      <c r="BM277" s="147" t="s">
        <v>642</v>
      </c>
    </row>
    <row r="278" spans="2:63" s="11" customFormat="1" ht="22.9" customHeight="1">
      <c r="B278" s="124"/>
      <c r="D278" s="125" t="s">
        <v>69</v>
      </c>
      <c r="E278" s="133" t="s">
        <v>643</v>
      </c>
      <c r="F278" s="133" t="s">
        <v>644</v>
      </c>
      <c r="J278" s="134">
        <f>BK278</f>
        <v>0</v>
      </c>
      <c r="L278" s="124"/>
      <c r="M278" s="128"/>
      <c r="P278" s="129">
        <f>SUM(P279:P281)</f>
        <v>0</v>
      </c>
      <c r="R278" s="129">
        <f>SUM(R279:R281)</f>
        <v>0</v>
      </c>
      <c r="T278" s="130">
        <f>SUM(T279:T281)</f>
        <v>0</v>
      </c>
      <c r="AR278" s="125" t="s">
        <v>81</v>
      </c>
      <c r="AT278" s="131" t="s">
        <v>69</v>
      </c>
      <c r="AU278" s="131" t="s">
        <v>74</v>
      </c>
      <c r="AY278" s="125" t="s">
        <v>129</v>
      </c>
      <c r="BK278" s="132">
        <f>SUM(BK279:BK281)</f>
        <v>0</v>
      </c>
    </row>
    <row r="279" spans="2:65" s="1" customFormat="1" ht="24.2" customHeight="1">
      <c r="B279" s="135"/>
      <c r="C279" s="136" t="s">
        <v>645</v>
      </c>
      <c r="D279" s="136" t="s">
        <v>132</v>
      </c>
      <c r="E279" s="137" t="s">
        <v>646</v>
      </c>
      <c r="F279" s="138" t="s">
        <v>647</v>
      </c>
      <c r="G279" s="139" t="s">
        <v>135</v>
      </c>
      <c r="H279" s="140">
        <v>82.4</v>
      </c>
      <c r="I279" s="141"/>
      <c r="J279" s="141">
        <f>ROUND(I279*H279,2)</f>
        <v>0</v>
      </c>
      <c r="K279" s="142"/>
      <c r="L279" s="25"/>
      <c r="M279" s="143" t="s">
        <v>1</v>
      </c>
      <c r="N279" s="144" t="s">
        <v>36</v>
      </c>
      <c r="O279" s="145">
        <v>0</v>
      </c>
      <c r="P279" s="145">
        <f>O279*H279</f>
        <v>0</v>
      </c>
      <c r="Q279" s="145">
        <v>0</v>
      </c>
      <c r="R279" s="145">
        <f>Q279*H279</f>
        <v>0</v>
      </c>
      <c r="S279" s="145">
        <v>0</v>
      </c>
      <c r="T279" s="146">
        <f>S279*H279</f>
        <v>0</v>
      </c>
      <c r="AR279" s="147" t="s">
        <v>178</v>
      </c>
      <c r="AT279" s="147" t="s">
        <v>132</v>
      </c>
      <c r="AU279" s="147" t="s">
        <v>81</v>
      </c>
      <c r="AY279" s="13" t="s">
        <v>129</v>
      </c>
      <c r="BE279" s="148">
        <f>IF(N279="základná",J279,0)</f>
        <v>0</v>
      </c>
      <c r="BF279" s="148">
        <f>IF(N279="znížená",J279,0)</f>
        <v>0</v>
      </c>
      <c r="BG279" s="148">
        <f>IF(N279="zákl. prenesená",J279,0)</f>
        <v>0</v>
      </c>
      <c r="BH279" s="148">
        <f>IF(N279="zníž. prenesená",J279,0)</f>
        <v>0</v>
      </c>
      <c r="BI279" s="148">
        <f>IF(N279="nulová",J279,0)</f>
        <v>0</v>
      </c>
      <c r="BJ279" s="13" t="s">
        <v>81</v>
      </c>
      <c r="BK279" s="148">
        <f>ROUND(I279*H279,2)</f>
        <v>0</v>
      </c>
      <c r="BL279" s="13" t="s">
        <v>178</v>
      </c>
      <c r="BM279" s="147" t="s">
        <v>648</v>
      </c>
    </row>
    <row r="280" spans="2:65" s="1" customFormat="1" ht="16.5" customHeight="1">
      <c r="B280" s="135"/>
      <c r="C280" s="149" t="s">
        <v>649</v>
      </c>
      <c r="D280" s="149" t="s">
        <v>181</v>
      </c>
      <c r="E280" s="150" t="s">
        <v>650</v>
      </c>
      <c r="F280" s="151" t="s">
        <v>651</v>
      </c>
      <c r="G280" s="152" t="s">
        <v>135</v>
      </c>
      <c r="H280" s="153">
        <v>88</v>
      </c>
      <c r="I280" s="154"/>
      <c r="J280" s="154">
        <f>ROUND(I280*H280,2)</f>
        <v>0</v>
      </c>
      <c r="K280" s="155"/>
      <c r="L280" s="156"/>
      <c r="M280" s="157" t="s">
        <v>1</v>
      </c>
      <c r="N280" s="158" t="s">
        <v>36</v>
      </c>
      <c r="O280" s="145">
        <v>0</v>
      </c>
      <c r="P280" s="145">
        <f>O280*H280</f>
        <v>0</v>
      </c>
      <c r="Q280" s="145">
        <v>0</v>
      </c>
      <c r="R280" s="145">
        <f>Q280*H280</f>
        <v>0</v>
      </c>
      <c r="S280" s="145">
        <v>0</v>
      </c>
      <c r="T280" s="146">
        <f>S280*H280</f>
        <v>0</v>
      </c>
      <c r="AR280" s="147" t="s">
        <v>184</v>
      </c>
      <c r="AT280" s="147" t="s">
        <v>181</v>
      </c>
      <c r="AU280" s="147" t="s">
        <v>81</v>
      </c>
      <c r="AY280" s="13" t="s">
        <v>129</v>
      </c>
      <c r="BE280" s="148">
        <f>IF(N280="základná",J280,0)</f>
        <v>0</v>
      </c>
      <c r="BF280" s="148">
        <f>IF(N280="znížená",J280,0)</f>
        <v>0</v>
      </c>
      <c r="BG280" s="148">
        <f>IF(N280="zákl. prenesená",J280,0)</f>
        <v>0</v>
      </c>
      <c r="BH280" s="148">
        <f>IF(N280="zníž. prenesená",J280,0)</f>
        <v>0</v>
      </c>
      <c r="BI280" s="148">
        <f>IF(N280="nulová",J280,0)</f>
        <v>0</v>
      </c>
      <c r="BJ280" s="13" t="s">
        <v>81</v>
      </c>
      <c r="BK280" s="148">
        <f>ROUND(I280*H280,2)</f>
        <v>0</v>
      </c>
      <c r="BL280" s="13" t="s">
        <v>178</v>
      </c>
      <c r="BM280" s="147" t="s">
        <v>652</v>
      </c>
    </row>
    <row r="281" spans="2:65" s="1" customFormat="1" ht="24.2" customHeight="1">
      <c r="B281" s="135"/>
      <c r="C281" s="136" t="s">
        <v>653</v>
      </c>
      <c r="D281" s="136" t="s">
        <v>132</v>
      </c>
      <c r="E281" s="137" t="s">
        <v>654</v>
      </c>
      <c r="F281" s="138" t="s">
        <v>655</v>
      </c>
      <c r="G281" s="139" t="s">
        <v>205</v>
      </c>
      <c r="H281" s="140">
        <v>49.22</v>
      </c>
      <c r="I281" s="141"/>
      <c r="J281" s="141">
        <f>ROUND(I281*H281,2)</f>
        <v>0</v>
      </c>
      <c r="K281" s="142"/>
      <c r="L281" s="25"/>
      <c r="M281" s="143" t="s">
        <v>1</v>
      </c>
      <c r="N281" s="144" t="s">
        <v>36</v>
      </c>
      <c r="O281" s="145">
        <v>0</v>
      </c>
      <c r="P281" s="145">
        <f>O281*H281</f>
        <v>0</v>
      </c>
      <c r="Q281" s="145">
        <v>0</v>
      </c>
      <c r="R281" s="145">
        <f>Q281*H281</f>
        <v>0</v>
      </c>
      <c r="S281" s="145">
        <v>0</v>
      </c>
      <c r="T281" s="146">
        <f>S281*H281</f>
        <v>0</v>
      </c>
      <c r="AR281" s="147" t="s">
        <v>178</v>
      </c>
      <c r="AT281" s="147" t="s">
        <v>132</v>
      </c>
      <c r="AU281" s="147" t="s">
        <v>81</v>
      </c>
      <c r="AY281" s="13" t="s">
        <v>129</v>
      </c>
      <c r="BE281" s="148">
        <f>IF(N281="základná",J281,0)</f>
        <v>0</v>
      </c>
      <c r="BF281" s="148">
        <f>IF(N281="znížená",J281,0)</f>
        <v>0</v>
      </c>
      <c r="BG281" s="148">
        <f>IF(N281="zákl. prenesená",J281,0)</f>
        <v>0</v>
      </c>
      <c r="BH281" s="148">
        <f>IF(N281="zníž. prenesená",J281,0)</f>
        <v>0</v>
      </c>
      <c r="BI281" s="148">
        <f>IF(N281="nulová",J281,0)</f>
        <v>0</v>
      </c>
      <c r="BJ281" s="13" t="s">
        <v>81</v>
      </c>
      <c r="BK281" s="148">
        <f>ROUND(I281*H281,2)</f>
        <v>0</v>
      </c>
      <c r="BL281" s="13" t="s">
        <v>178</v>
      </c>
      <c r="BM281" s="147" t="s">
        <v>656</v>
      </c>
    </row>
    <row r="282" spans="2:63" s="11" customFormat="1" ht="22.9" customHeight="1">
      <c r="B282" s="124"/>
      <c r="D282" s="125" t="s">
        <v>69</v>
      </c>
      <c r="E282" s="133" t="s">
        <v>657</v>
      </c>
      <c r="F282" s="133" t="s">
        <v>658</v>
      </c>
      <c r="J282" s="134">
        <f>BK282</f>
        <v>0</v>
      </c>
      <c r="L282" s="124"/>
      <c r="M282" s="128"/>
      <c r="P282" s="129">
        <f>SUM(P283:P285)</f>
        <v>0</v>
      </c>
      <c r="R282" s="129">
        <f>SUM(R283:R285)</f>
        <v>0</v>
      </c>
      <c r="T282" s="130">
        <f>SUM(T283:T285)</f>
        <v>0</v>
      </c>
      <c r="AR282" s="125" t="s">
        <v>81</v>
      </c>
      <c r="AT282" s="131" t="s">
        <v>69</v>
      </c>
      <c r="AU282" s="131" t="s">
        <v>74</v>
      </c>
      <c r="AY282" s="125" t="s">
        <v>129</v>
      </c>
      <c r="BK282" s="132">
        <f>SUM(BK283:BK285)</f>
        <v>0</v>
      </c>
    </row>
    <row r="283" spans="2:65" s="1" customFormat="1" ht="24.2" customHeight="1">
      <c r="B283" s="135"/>
      <c r="C283" s="136" t="s">
        <v>659</v>
      </c>
      <c r="D283" s="136" t="s">
        <v>132</v>
      </c>
      <c r="E283" s="137" t="s">
        <v>660</v>
      </c>
      <c r="F283" s="138" t="s">
        <v>661</v>
      </c>
      <c r="G283" s="139" t="s">
        <v>135</v>
      </c>
      <c r="H283" s="140">
        <v>155.88</v>
      </c>
      <c r="I283" s="141"/>
      <c r="J283" s="141">
        <f>ROUND(I283*H283,2)</f>
        <v>0</v>
      </c>
      <c r="K283" s="142"/>
      <c r="L283" s="25"/>
      <c r="M283" s="143" t="s">
        <v>1</v>
      </c>
      <c r="N283" s="144" t="s">
        <v>36</v>
      </c>
      <c r="O283" s="145">
        <v>0</v>
      </c>
      <c r="P283" s="145">
        <f>O283*H283</f>
        <v>0</v>
      </c>
      <c r="Q283" s="145">
        <v>0</v>
      </c>
      <c r="R283" s="145">
        <f>Q283*H283</f>
        <v>0</v>
      </c>
      <c r="S283" s="145">
        <v>0</v>
      </c>
      <c r="T283" s="146">
        <f>S283*H283</f>
        <v>0</v>
      </c>
      <c r="AR283" s="147" t="s">
        <v>178</v>
      </c>
      <c r="AT283" s="147" t="s">
        <v>132</v>
      </c>
      <c r="AU283" s="147" t="s">
        <v>81</v>
      </c>
      <c r="AY283" s="13" t="s">
        <v>129</v>
      </c>
      <c r="BE283" s="148">
        <f>IF(N283="základná",J283,0)</f>
        <v>0</v>
      </c>
      <c r="BF283" s="148">
        <f>IF(N283="znížená",J283,0)</f>
        <v>0</v>
      </c>
      <c r="BG283" s="148">
        <f>IF(N283="zákl. prenesená",J283,0)</f>
        <v>0</v>
      </c>
      <c r="BH283" s="148">
        <f>IF(N283="zníž. prenesená",J283,0)</f>
        <v>0</v>
      </c>
      <c r="BI283" s="148">
        <f>IF(N283="nulová",J283,0)</f>
        <v>0</v>
      </c>
      <c r="BJ283" s="13" t="s">
        <v>81</v>
      </c>
      <c r="BK283" s="148">
        <f>ROUND(I283*H283,2)</f>
        <v>0</v>
      </c>
      <c r="BL283" s="13" t="s">
        <v>178</v>
      </c>
      <c r="BM283" s="147" t="s">
        <v>662</v>
      </c>
    </row>
    <row r="284" spans="2:65" s="1" customFormat="1" ht="16.5" customHeight="1">
      <c r="B284" s="135"/>
      <c r="C284" s="149" t="s">
        <v>663</v>
      </c>
      <c r="D284" s="149" t="s">
        <v>181</v>
      </c>
      <c r="E284" s="150" t="s">
        <v>664</v>
      </c>
      <c r="F284" s="151" t="s">
        <v>665</v>
      </c>
      <c r="G284" s="152" t="s">
        <v>135</v>
      </c>
      <c r="H284" s="153">
        <v>171.468</v>
      </c>
      <c r="I284" s="154"/>
      <c r="J284" s="154">
        <f>ROUND(I284*H284,2)</f>
        <v>0</v>
      </c>
      <c r="K284" s="155"/>
      <c r="L284" s="156"/>
      <c r="M284" s="157" t="s">
        <v>1</v>
      </c>
      <c r="N284" s="158" t="s">
        <v>36</v>
      </c>
      <c r="O284" s="145">
        <v>0</v>
      </c>
      <c r="P284" s="145">
        <f>O284*H284</f>
        <v>0</v>
      </c>
      <c r="Q284" s="145">
        <v>0</v>
      </c>
      <c r="R284" s="145">
        <f>Q284*H284</f>
        <v>0</v>
      </c>
      <c r="S284" s="145">
        <v>0</v>
      </c>
      <c r="T284" s="146">
        <f>S284*H284</f>
        <v>0</v>
      </c>
      <c r="AR284" s="147" t="s">
        <v>184</v>
      </c>
      <c r="AT284" s="147" t="s">
        <v>181</v>
      </c>
      <c r="AU284" s="147" t="s">
        <v>81</v>
      </c>
      <c r="AY284" s="13" t="s">
        <v>129</v>
      </c>
      <c r="BE284" s="148">
        <f>IF(N284="základná",J284,0)</f>
        <v>0</v>
      </c>
      <c r="BF284" s="148">
        <f>IF(N284="znížená",J284,0)</f>
        <v>0</v>
      </c>
      <c r="BG284" s="148">
        <f>IF(N284="zákl. prenesená",J284,0)</f>
        <v>0</v>
      </c>
      <c r="BH284" s="148">
        <f>IF(N284="zníž. prenesená",J284,0)</f>
        <v>0</v>
      </c>
      <c r="BI284" s="148">
        <f>IF(N284="nulová",J284,0)</f>
        <v>0</v>
      </c>
      <c r="BJ284" s="13" t="s">
        <v>81</v>
      </c>
      <c r="BK284" s="148">
        <f>ROUND(I284*H284,2)</f>
        <v>0</v>
      </c>
      <c r="BL284" s="13" t="s">
        <v>178</v>
      </c>
      <c r="BM284" s="147" t="s">
        <v>666</v>
      </c>
    </row>
    <row r="285" spans="2:65" s="1" customFormat="1" ht="24.2" customHeight="1">
      <c r="B285" s="135"/>
      <c r="C285" s="136" t="s">
        <v>667</v>
      </c>
      <c r="D285" s="136" t="s">
        <v>132</v>
      </c>
      <c r="E285" s="137" t="s">
        <v>668</v>
      </c>
      <c r="F285" s="138" t="s">
        <v>669</v>
      </c>
      <c r="G285" s="139" t="s">
        <v>205</v>
      </c>
      <c r="H285" s="140">
        <v>71.923</v>
      </c>
      <c r="I285" s="141"/>
      <c r="J285" s="141">
        <f>ROUND(I285*H285,2)</f>
        <v>0</v>
      </c>
      <c r="K285" s="142"/>
      <c r="L285" s="25"/>
      <c r="M285" s="143" t="s">
        <v>1</v>
      </c>
      <c r="N285" s="144" t="s">
        <v>36</v>
      </c>
      <c r="O285" s="145">
        <v>0</v>
      </c>
      <c r="P285" s="145">
        <f>O285*H285</f>
        <v>0</v>
      </c>
      <c r="Q285" s="145">
        <v>0</v>
      </c>
      <c r="R285" s="145">
        <f>Q285*H285</f>
        <v>0</v>
      </c>
      <c r="S285" s="145">
        <v>0</v>
      </c>
      <c r="T285" s="146">
        <f>S285*H285</f>
        <v>0</v>
      </c>
      <c r="AR285" s="147" t="s">
        <v>178</v>
      </c>
      <c r="AT285" s="147" t="s">
        <v>132</v>
      </c>
      <c r="AU285" s="147" t="s">
        <v>81</v>
      </c>
      <c r="AY285" s="13" t="s">
        <v>129</v>
      </c>
      <c r="BE285" s="148">
        <f>IF(N285="základná",J285,0)</f>
        <v>0</v>
      </c>
      <c r="BF285" s="148">
        <f>IF(N285="znížená",J285,0)</f>
        <v>0</v>
      </c>
      <c r="BG285" s="148">
        <f>IF(N285="zákl. prenesená",J285,0)</f>
        <v>0</v>
      </c>
      <c r="BH285" s="148">
        <f>IF(N285="zníž. prenesená",J285,0)</f>
        <v>0</v>
      </c>
      <c r="BI285" s="148">
        <f>IF(N285="nulová",J285,0)</f>
        <v>0</v>
      </c>
      <c r="BJ285" s="13" t="s">
        <v>81</v>
      </c>
      <c r="BK285" s="148">
        <f>ROUND(I285*H285,2)</f>
        <v>0</v>
      </c>
      <c r="BL285" s="13" t="s">
        <v>178</v>
      </c>
      <c r="BM285" s="147" t="s">
        <v>670</v>
      </c>
    </row>
    <row r="286" spans="2:63" s="11" customFormat="1" ht="22.9" customHeight="1">
      <c r="B286" s="124"/>
      <c r="D286" s="125" t="s">
        <v>69</v>
      </c>
      <c r="E286" s="133" t="s">
        <v>671</v>
      </c>
      <c r="F286" s="133" t="s">
        <v>672</v>
      </c>
      <c r="J286" s="134">
        <f>BK286</f>
        <v>0</v>
      </c>
      <c r="L286" s="124"/>
      <c r="M286" s="128"/>
      <c r="P286" s="129">
        <f>SUM(P287:P289)</f>
        <v>24.701700000000002</v>
      </c>
      <c r="R286" s="129">
        <f>SUM(R287:R289)</f>
        <v>0.10485349999999999</v>
      </c>
      <c r="T286" s="130">
        <f>SUM(T287:T289)</f>
        <v>0</v>
      </c>
      <c r="AR286" s="125" t="s">
        <v>81</v>
      </c>
      <c r="AT286" s="131" t="s">
        <v>69</v>
      </c>
      <c r="AU286" s="131" t="s">
        <v>74</v>
      </c>
      <c r="AY286" s="125" t="s">
        <v>129</v>
      </c>
      <c r="BK286" s="132">
        <f>SUM(BK287:BK289)</f>
        <v>0</v>
      </c>
    </row>
    <row r="287" spans="2:65" s="1" customFormat="1" ht="24.2" customHeight="1">
      <c r="B287" s="135"/>
      <c r="C287" s="136" t="s">
        <v>673</v>
      </c>
      <c r="D287" s="136" t="s">
        <v>132</v>
      </c>
      <c r="E287" s="137" t="s">
        <v>674</v>
      </c>
      <c r="F287" s="138" t="s">
        <v>675</v>
      </c>
      <c r="G287" s="139" t="s">
        <v>135</v>
      </c>
      <c r="H287" s="140">
        <v>621.95</v>
      </c>
      <c r="I287" s="141"/>
      <c r="J287" s="141">
        <f>ROUND(I287*H287,2)</f>
        <v>0</v>
      </c>
      <c r="K287" s="142"/>
      <c r="L287" s="25"/>
      <c r="M287" s="143" t="s">
        <v>1</v>
      </c>
      <c r="N287" s="144" t="s">
        <v>36</v>
      </c>
      <c r="O287" s="145">
        <v>0.03</v>
      </c>
      <c r="P287" s="145">
        <f>O287*H287</f>
        <v>18.6585</v>
      </c>
      <c r="Q287" s="145">
        <v>0.00013</v>
      </c>
      <c r="R287" s="145">
        <f>Q287*H287</f>
        <v>0.0808535</v>
      </c>
      <c r="S287" s="145">
        <v>0</v>
      </c>
      <c r="T287" s="146">
        <f>S287*H287</f>
        <v>0</v>
      </c>
      <c r="AR287" s="147" t="s">
        <v>178</v>
      </c>
      <c r="AT287" s="147" t="s">
        <v>132</v>
      </c>
      <c r="AU287" s="147" t="s">
        <v>81</v>
      </c>
      <c r="AY287" s="13" t="s">
        <v>129</v>
      </c>
      <c r="BE287" s="148">
        <f>IF(N287="základná",J287,0)</f>
        <v>0</v>
      </c>
      <c r="BF287" s="148">
        <f>IF(N287="znížená",J287,0)</f>
        <v>0</v>
      </c>
      <c r="BG287" s="148">
        <f>IF(N287="zákl. prenesená",J287,0)</f>
        <v>0</v>
      </c>
      <c r="BH287" s="148">
        <f>IF(N287="zníž. prenesená",J287,0)</f>
        <v>0</v>
      </c>
      <c r="BI287" s="148">
        <f>IF(N287="nulová",J287,0)</f>
        <v>0</v>
      </c>
      <c r="BJ287" s="13" t="s">
        <v>81</v>
      </c>
      <c r="BK287" s="148">
        <f>ROUND(I287*H287,2)</f>
        <v>0</v>
      </c>
      <c r="BL287" s="13" t="s">
        <v>178</v>
      </c>
      <c r="BM287" s="147" t="s">
        <v>676</v>
      </c>
    </row>
    <row r="288" spans="2:65" s="1" customFormat="1" ht="24.2" customHeight="1">
      <c r="B288" s="135"/>
      <c r="C288" s="136" t="s">
        <v>677</v>
      </c>
      <c r="D288" s="136" t="s">
        <v>132</v>
      </c>
      <c r="E288" s="137" t="s">
        <v>678</v>
      </c>
      <c r="F288" s="138" t="s">
        <v>679</v>
      </c>
      <c r="G288" s="139" t="s">
        <v>135</v>
      </c>
      <c r="H288" s="140">
        <v>120</v>
      </c>
      <c r="I288" s="141"/>
      <c r="J288" s="141">
        <f>ROUND(I288*H288,2)</f>
        <v>0</v>
      </c>
      <c r="K288" s="142"/>
      <c r="L288" s="25"/>
      <c r="M288" s="143" t="s">
        <v>1</v>
      </c>
      <c r="N288" s="144" t="s">
        <v>36</v>
      </c>
      <c r="O288" s="145">
        <v>0.05036</v>
      </c>
      <c r="P288" s="145">
        <f>O288*H288</f>
        <v>6.043200000000001</v>
      </c>
      <c r="Q288" s="145">
        <v>0.0002</v>
      </c>
      <c r="R288" s="145">
        <f>Q288*H288</f>
        <v>0.024</v>
      </c>
      <c r="S288" s="145">
        <v>0</v>
      </c>
      <c r="T288" s="146">
        <f>S288*H288</f>
        <v>0</v>
      </c>
      <c r="AR288" s="147" t="s">
        <v>178</v>
      </c>
      <c r="AT288" s="147" t="s">
        <v>132</v>
      </c>
      <c r="AU288" s="147" t="s">
        <v>81</v>
      </c>
      <c r="AY288" s="13" t="s">
        <v>129</v>
      </c>
      <c r="BE288" s="148">
        <f>IF(N288="základná",J288,0)</f>
        <v>0</v>
      </c>
      <c r="BF288" s="148">
        <f>IF(N288="znížená",J288,0)</f>
        <v>0</v>
      </c>
      <c r="BG288" s="148">
        <f>IF(N288="zákl. prenesená",J288,0)</f>
        <v>0</v>
      </c>
      <c r="BH288" s="148">
        <f>IF(N288="zníž. prenesená",J288,0)</f>
        <v>0</v>
      </c>
      <c r="BI288" s="148">
        <f>IF(N288="nulová",J288,0)</f>
        <v>0</v>
      </c>
      <c r="BJ288" s="13" t="s">
        <v>81</v>
      </c>
      <c r="BK288" s="148">
        <f>ROUND(I288*H288,2)</f>
        <v>0</v>
      </c>
      <c r="BL288" s="13" t="s">
        <v>178</v>
      </c>
      <c r="BM288" s="147" t="s">
        <v>680</v>
      </c>
    </row>
    <row r="289" spans="2:65" s="1" customFormat="1" ht="16.5" customHeight="1">
      <c r="B289" s="135"/>
      <c r="C289" s="136" t="s">
        <v>681</v>
      </c>
      <c r="D289" s="136" t="s">
        <v>132</v>
      </c>
      <c r="E289" s="137" t="s">
        <v>682</v>
      </c>
      <c r="F289" s="138" t="s">
        <v>683</v>
      </c>
      <c r="G289" s="139" t="s">
        <v>135</v>
      </c>
      <c r="H289" s="140">
        <v>621.95</v>
      </c>
      <c r="I289" s="141"/>
      <c r="J289" s="141">
        <f>ROUND(I289*H289,2)</f>
        <v>0</v>
      </c>
      <c r="K289" s="142"/>
      <c r="L289" s="25"/>
      <c r="M289" s="159" t="s">
        <v>1</v>
      </c>
      <c r="N289" s="160" t="s">
        <v>36</v>
      </c>
      <c r="O289" s="161">
        <v>0</v>
      </c>
      <c r="P289" s="161">
        <f>O289*H289</f>
        <v>0</v>
      </c>
      <c r="Q289" s="161">
        <v>0</v>
      </c>
      <c r="R289" s="161">
        <f>Q289*H289</f>
        <v>0</v>
      </c>
      <c r="S289" s="161">
        <v>0</v>
      </c>
      <c r="T289" s="162">
        <f>S289*H289</f>
        <v>0</v>
      </c>
      <c r="AR289" s="147" t="s">
        <v>178</v>
      </c>
      <c r="AT289" s="147" t="s">
        <v>132</v>
      </c>
      <c r="AU289" s="147" t="s">
        <v>81</v>
      </c>
      <c r="AY289" s="13" t="s">
        <v>129</v>
      </c>
      <c r="BE289" s="148">
        <f>IF(N289="základná",J289,0)</f>
        <v>0</v>
      </c>
      <c r="BF289" s="148">
        <f>IF(N289="znížená",J289,0)</f>
        <v>0</v>
      </c>
      <c r="BG289" s="148">
        <f>IF(N289="zákl. prenesená",J289,0)</f>
        <v>0</v>
      </c>
      <c r="BH289" s="148">
        <f>IF(N289="zníž. prenesená",J289,0)</f>
        <v>0</v>
      </c>
      <c r="BI289" s="148">
        <f>IF(N289="nulová",J289,0)</f>
        <v>0</v>
      </c>
      <c r="BJ289" s="13" t="s">
        <v>81</v>
      </c>
      <c r="BK289" s="148">
        <f>ROUND(I289*H289,2)</f>
        <v>0</v>
      </c>
      <c r="BL289" s="13" t="s">
        <v>178</v>
      </c>
      <c r="BM289" s="147" t="s">
        <v>684</v>
      </c>
    </row>
    <row r="290" spans="2:12" s="1" customFormat="1" ht="6.95" customHeight="1">
      <c r="B290" s="40"/>
      <c r="C290" s="41"/>
      <c r="D290" s="41"/>
      <c r="E290" s="41"/>
      <c r="F290" s="41"/>
      <c r="G290" s="41"/>
      <c r="H290" s="41"/>
      <c r="I290" s="41"/>
      <c r="J290" s="41"/>
      <c r="K290" s="41"/>
      <c r="L290" s="25"/>
    </row>
  </sheetData>
  <autoFilter ref="C139:K289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K164"/>
  <sheetViews>
    <sheetView showGridLines="0" workbookViewId="0" topLeftCell="A108">
      <selection activeCell="W129" sqref="W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5.00390625" style="0" customWidth="1"/>
    <col min="24" max="24" width="11.00390625" style="0" customWidth="1"/>
    <col min="25" max="25" width="15.00390625" style="0" customWidth="1"/>
    <col min="26" max="26" width="16.28125" style="0" customWidth="1"/>
    <col min="27" max="27" width="11.00390625" style="0" customWidth="1"/>
    <col min="28" max="28" width="15.00390625" style="0" customWidth="1"/>
    <col min="29" max="29" width="16.28125" style="0" customWidth="1"/>
    <col min="42" max="63" width="9.28125" style="0" hidden="1" customWidth="1"/>
  </cols>
  <sheetData>
    <row r="2" spans="12:44" ht="36.95" customHeight="1">
      <c r="L2" s="190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AR2" s="13" t="s">
        <v>84</v>
      </c>
    </row>
    <row r="3" spans="2:4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70</v>
      </c>
    </row>
    <row r="4" spans="2:44" ht="24.95" customHeight="1">
      <c r="B4" s="16"/>
      <c r="D4" s="17" t="s">
        <v>85</v>
      </c>
      <c r="L4" s="16"/>
      <c r="M4" s="89" t="s">
        <v>9</v>
      </c>
      <c r="AR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5" t="str">
        <f>'Rekapitulácia stavby'!K6</f>
        <v>Salka - NOVOSTAVBA POLYFUNKĆNÉHO OBJEKTU</v>
      </c>
      <c r="F7" s="206"/>
      <c r="G7" s="206"/>
      <c r="H7" s="206"/>
      <c r="L7" s="16"/>
    </row>
    <row r="8" spans="2:12" ht="12" customHeight="1">
      <c r="B8" s="16"/>
      <c r="D8" s="22" t="s">
        <v>86</v>
      </c>
      <c r="L8" s="16"/>
    </row>
    <row r="9" spans="2:12" s="1" customFormat="1" ht="16.5" customHeight="1">
      <c r="B9" s="25"/>
      <c r="E9" s="205" t="s">
        <v>87</v>
      </c>
      <c r="F9" s="204"/>
      <c r="G9" s="204"/>
      <c r="H9" s="204"/>
      <c r="L9" s="25"/>
    </row>
    <row r="10" spans="2:12" s="1" customFormat="1" ht="12" customHeight="1">
      <c r="B10" s="25"/>
      <c r="D10" s="22" t="s">
        <v>88</v>
      </c>
      <c r="L10" s="25"/>
    </row>
    <row r="11" spans="2:12" s="1" customFormat="1" ht="16.5" customHeight="1">
      <c r="B11" s="25"/>
      <c r="E11" s="191" t="s">
        <v>685</v>
      </c>
      <c r="F11" s="204"/>
      <c r="G11" s="204"/>
      <c r="H11" s="204"/>
      <c r="L11" s="25"/>
    </row>
    <row r="12" spans="2:12" s="1" customFormat="1" ht="12">
      <c r="B12" s="25"/>
      <c r="L12" s="25"/>
    </row>
    <row r="13" spans="2:12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12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 t="str">
        <f>'Rekapitulácia stavby'!AN8</f>
        <v>5. 9. 2023</v>
      </c>
      <c r="L14" s="25"/>
    </row>
    <row r="15" spans="2:12" s="1" customFormat="1" ht="10.9" customHeight="1">
      <c r="B15" s="25"/>
      <c r="L15" s="25"/>
    </row>
    <row r="16" spans="2:12" s="1" customFormat="1" ht="12" customHeight="1">
      <c r="B16" s="25"/>
      <c r="D16" s="22" t="s">
        <v>21</v>
      </c>
      <c r="I16" s="22" t="s">
        <v>22</v>
      </c>
      <c r="J16" s="20" t="s">
        <v>1</v>
      </c>
      <c r="L16" s="25"/>
    </row>
    <row r="17" spans="2:12" s="1" customFormat="1" ht="18" customHeight="1">
      <c r="B17" s="25"/>
      <c r="E17" s="20" t="s">
        <v>23</v>
      </c>
      <c r="I17" s="22" t="s">
        <v>24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25</v>
      </c>
      <c r="I19" s="22" t="s">
        <v>22</v>
      </c>
      <c r="J19" s="20" t="str">
        <f>'Rekapitulácia stavby'!AN13</f>
        <v/>
      </c>
      <c r="L19" s="25"/>
    </row>
    <row r="20" spans="2:12" s="1" customFormat="1" ht="18" customHeight="1">
      <c r="B20" s="25"/>
      <c r="E20" s="163" t="str">
        <f>'Rekapitulácia stavby'!E14</f>
        <v xml:space="preserve"> </v>
      </c>
      <c r="F20" s="163"/>
      <c r="G20" s="163"/>
      <c r="H20" s="163"/>
      <c r="I20" s="22" t="s">
        <v>24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22</v>
      </c>
      <c r="J22" s="20" t="str">
        <f>IF('Rekapitulácia stavby'!AN16="","",'Rekapitulácia stavby'!AN16)</f>
        <v/>
      </c>
      <c r="L22" s="25"/>
    </row>
    <row r="23" spans="2:12" s="1" customFormat="1" ht="18" customHeight="1">
      <c r="B23" s="25"/>
      <c r="E23" s="20" t="str">
        <f>IF('Rekapitulácia stavby'!E17="","",'Rekapitulácia stavby'!E17)</f>
        <v xml:space="preserve"> </v>
      </c>
      <c r="I23" s="22" t="s">
        <v>24</v>
      </c>
      <c r="J23" s="20" t="str">
        <f>IF('Rekapitulácia stavby'!AN17="","",'Rekapitulácia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28</v>
      </c>
      <c r="I25" s="22" t="s">
        <v>22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 xml:space="preserve"> </v>
      </c>
      <c r="I26" s="22" t="s">
        <v>24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29</v>
      </c>
      <c r="L28" s="25"/>
    </row>
    <row r="29" spans="2:12" s="7" customFormat="1" ht="16.5" customHeight="1">
      <c r="B29" s="90"/>
      <c r="E29" s="166" t="s">
        <v>1</v>
      </c>
      <c r="F29" s="166"/>
      <c r="G29" s="166"/>
      <c r="H29" s="166"/>
      <c r="L29" s="90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91" t="s">
        <v>30</v>
      </c>
      <c r="J32" s="62">
        <f>ROUND(J123,2)</f>
        <v>0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32</v>
      </c>
      <c r="I34" s="28" t="s">
        <v>31</v>
      </c>
      <c r="J34" s="28" t="s">
        <v>33</v>
      </c>
      <c r="L34" s="25"/>
    </row>
    <row r="35" spans="2:12" s="1" customFormat="1" ht="14.45" customHeight="1">
      <c r="B35" s="25"/>
      <c r="D35" s="51" t="s">
        <v>34</v>
      </c>
      <c r="E35" s="30" t="s">
        <v>35</v>
      </c>
      <c r="F35" s="92">
        <f>ROUND((SUM(BC123:BC163)),2)</f>
        <v>0</v>
      </c>
      <c r="G35" s="93"/>
      <c r="H35" s="93"/>
      <c r="I35" s="94">
        <v>0.2</v>
      </c>
      <c r="J35" s="92">
        <f>ROUND(((SUM(BC123:BC163))*I35),2)</f>
        <v>0</v>
      </c>
      <c r="L35" s="25"/>
    </row>
    <row r="36" spans="2:12" s="1" customFormat="1" ht="14.45" customHeight="1">
      <c r="B36" s="25"/>
      <c r="E36" s="30" t="s">
        <v>36</v>
      </c>
      <c r="F36" s="82">
        <f>ROUND((SUM(BD123:BD163)),2)</f>
        <v>0</v>
      </c>
      <c r="I36" s="95">
        <v>0.2</v>
      </c>
      <c r="J36" s="82">
        <f>ROUND(((SUM(BD123:BD163))*I36),2)</f>
        <v>0</v>
      </c>
      <c r="L36" s="25"/>
    </row>
    <row r="37" spans="2:12" s="1" customFormat="1" ht="14.45" customHeight="1" hidden="1">
      <c r="B37" s="25"/>
      <c r="E37" s="22" t="s">
        <v>37</v>
      </c>
      <c r="F37" s="82">
        <f>ROUND((SUM(BE123:BE163)),2)</f>
        <v>0</v>
      </c>
      <c r="I37" s="95">
        <v>0.2</v>
      </c>
      <c r="J37" s="82">
        <f>0</f>
        <v>0</v>
      </c>
      <c r="L37" s="25"/>
    </row>
    <row r="38" spans="2:12" s="1" customFormat="1" ht="14.45" customHeight="1" hidden="1">
      <c r="B38" s="25"/>
      <c r="E38" s="22" t="s">
        <v>38</v>
      </c>
      <c r="F38" s="82">
        <f>ROUND((SUM(BF123:BF163)),2)</f>
        <v>0</v>
      </c>
      <c r="I38" s="95">
        <v>0.2</v>
      </c>
      <c r="J38" s="82">
        <f>0</f>
        <v>0</v>
      </c>
      <c r="L38" s="25"/>
    </row>
    <row r="39" spans="2:12" s="1" customFormat="1" ht="14.45" customHeight="1" hidden="1">
      <c r="B39" s="25"/>
      <c r="E39" s="30" t="s">
        <v>39</v>
      </c>
      <c r="F39" s="92">
        <f>ROUND((SUM(BG123:BG163)),2)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6"/>
      <c r="D41" s="97" t="s">
        <v>40</v>
      </c>
      <c r="E41" s="53"/>
      <c r="F41" s="53"/>
      <c r="G41" s="98" t="s">
        <v>41</v>
      </c>
      <c r="H41" s="99" t="s">
        <v>42</v>
      </c>
      <c r="I41" s="53"/>
      <c r="J41" s="100">
        <f>SUM(J32:J39)</f>
        <v>0</v>
      </c>
      <c r="K41" s="101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9" t="s">
        <v>45</v>
      </c>
      <c r="E61" s="27"/>
      <c r="F61" s="102" t="s">
        <v>46</v>
      </c>
      <c r="G61" s="39" t="s">
        <v>45</v>
      </c>
      <c r="H61" s="27"/>
      <c r="I61" s="27"/>
      <c r="J61" s="103" t="s">
        <v>46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9" t="s">
        <v>45</v>
      </c>
      <c r="E76" s="27"/>
      <c r="F76" s="102" t="s">
        <v>46</v>
      </c>
      <c r="G76" s="39" t="s">
        <v>45</v>
      </c>
      <c r="H76" s="27"/>
      <c r="I76" s="27"/>
      <c r="J76" s="103" t="s">
        <v>46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90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5" t="str">
        <f>E7</f>
        <v>Salka - NOVOSTAVBA POLYFUNKĆNÉHO OBJEKTU</v>
      </c>
      <c r="F85" s="206"/>
      <c r="G85" s="206"/>
      <c r="H85" s="206"/>
      <c r="L85" s="25"/>
    </row>
    <row r="86" spans="2:12" ht="12" customHeight="1">
      <c r="B86" s="16"/>
      <c r="C86" s="22" t="s">
        <v>86</v>
      </c>
      <c r="L86" s="16"/>
    </row>
    <row r="87" spans="2:12" s="1" customFormat="1" ht="16.5" customHeight="1">
      <c r="B87" s="25"/>
      <c r="E87" s="205" t="s">
        <v>87</v>
      </c>
      <c r="F87" s="204"/>
      <c r="G87" s="204"/>
      <c r="H87" s="204"/>
      <c r="L87" s="25"/>
    </row>
    <row r="88" spans="2:12" s="1" customFormat="1" ht="12" customHeight="1">
      <c r="B88" s="25"/>
      <c r="C88" s="22" t="s">
        <v>88</v>
      </c>
      <c r="L88" s="25"/>
    </row>
    <row r="89" spans="2:12" s="1" customFormat="1" ht="16.5" customHeight="1">
      <c r="B89" s="25"/>
      <c r="E89" s="191" t="str">
        <f>E11</f>
        <v>2 - Elektroinštalácie</v>
      </c>
      <c r="F89" s="204"/>
      <c r="G89" s="204"/>
      <c r="H89" s="204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 xml:space="preserve"> </v>
      </c>
      <c r="I91" s="22" t="s">
        <v>19</v>
      </c>
      <c r="J91" s="48" t="str">
        <f>IF(J14="","",J14)</f>
        <v>5. 9. 2023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21</v>
      </c>
      <c r="F93" s="20" t="str">
        <f>E17</f>
        <v>Ipeľské kultúrne a turistické združenie,Ipolymenti</v>
      </c>
      <c r="I93" s="22" t="s">
        <v>26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25</v>
      </c>
      <c r="F94" s="20" t="str">
        <f>IF(E20="","",E20)</f>
        <v xml:space="preserve"> </v>
      </c>
      <c r="I94" s="22" t="s">
        <v>28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4" t="s">
        <v>91</v>
      </c>
      <c r="D96" s="96"/>
      <c r="E96" s="96"/>
      <c r="F96" s="96"/>
      <c r="G96" s="96"/>
      <c r="H96" s="96"/>
      <c r="I96" s="96"/>
      <c r="J96" s="105" t="s">
        <v>92</v>
      </c>
      <c r="K96" s="96"/>
      <c r="L96" s="25"/>
    </row>
    <row r="97" spans="2:12" s="1" customFormat="1" ht="10.35" customHeight="1">
      <c r="B97" s="25"/>
      <c r="L97" s="25"/>
    </row>
    <row r="98" spans="2:45" s="1" customFormat="1" ht="22.9" customHeight="1">
      <c r="B98" s="25"/>
      <c r="C98" s="106" t="s">
        <v>93</v>
      </c>
      <c r="J98" s="62">
        <f>J123</f>
        <v>0</v>
      </c>
      <c r="L98" s="25"/>
      <c r="AS98" s="13" t="s">
        <v>94</v>
      </c>
    </row>
    <row r="99" spans="2:12" s="8" customFormat="1" ht="24.95" customHeight="1">
      <c r="B99" s="107"/>
      <c r="D99" s="108" t="s">
        <v>686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12" s="8" customFormat="1" ht="24.95" customHeight="1">
      <c r="B100" s="107"/>
      <c r="D100" s="108" t="s">
        <v>687</v>
      </c>
      <c r="E100" s="109"/>
      <c r="F100" s="109"/>
      <c r="G100" s="109"/>
      <c r="H100" s="109"/>
      <c r="I100" s="109"/>
      <c r="J100" s="110">
        <f>J125</f>
        <v>0</v>
      </c>
      <c r="L100" s="107"/>
    </row>
    <row r="101" spans="2:12" s="8" customFormat="1" ht="24.95" customHeight="1">
      <c r="B101" s="107"/>
      <c r="D101" s="108" t="s">
        <v>688</v>
      </c>
      <c r="E101" s="109"/>
      <c r="F101" s="109"/>
      <c r="G101" s="109"/>
      <c r="H101" s="109"/>
      <c r="I101" s="109"/>
      <c r="J101" s="110">
        <f>J159</f>
        <v>0</v>
      </c>
      <c r="L101" s="107"/>
    </row>
    <row r="102" spans="2:12" s="1" customFormat="1" ht="21.75" customHeight="1">
      <c r="B102" s="25"/>
      <c r="L102" s="25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5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5"/>
    </row>
    <row r="108" spans="2:12" s="1" customFormat="1" ht="24.95" customHeight="1">
      <c r="B108" s="25"/>
      <c r="C108" s="17" t="s">
        <v>115</v>
      </c>
      <c r="L108" s="25"/>
    </row>
    <row r="109" spans="2:12" s="1" customFormat="1" ht="6.95" customHeight="1">
      <c r="B109" s="25"/>
      <c r="L109" s="25"/>
    </row>
    <row r="110" spans="2:12" s="1" customFormat="1" ht="12" customHeight="1">
      <c r="B110" s="25"/>
      <c r="C110" s="22" t="s">
        <v>13</v>
      </c>
      <c r="L110" s="25"/>
    </row>
    <row r="111" spans="2:12" s="1" customFormat="1" ht="16.5" customHeight="1">
      <c r="B111" s="25"/>
      <c r="E111" s="205" t="str">
        <f>E7</f>
        <v>Salka - NOVOSTAVBA POLYFUNKĆNÉHO OBJEKTU</v>
      </c>
      <c r="F111" s="206"/>
      <c r="G111" s="206"/>
      <c r="H111" s="206"/>
      <c r="L111" s="25"/>
    </row>
    <row r="112" spans="2:12" ht="12" customHeight="1">
      <c r="B112" s="16"/>
      <c r="C112" s="22" t="s">
        <v>86</v>
      </c>
      <c r="L112" s="16"/>
    </row>
    <row r="113" spans="2:12" s="1" customFormat="1" ht="16.5" customHeight="1">
      <c r="B113" s="25"/>
      <c r="E113" s="205" t="s">
        <v>87</v>
      </c>
      <c r="F113" s="204"/>
      <c r="G113" s="204"/>
      <c r="H113" s="204"/>
      <c r="L113" s="25"/>
    </row>
    <row r="114" spans="2:12" s="1" customFormat="1" ht="12" customHeight="1">
      <c r="B114" s="25"/>
      <c r="C114" s="22" t="s">
        <v>88</v>
      </c>
      <c r="L114" s="25"/>
    </row>
    <row r="115" spans="2:12" s="1" customFormat="1" ht="16.5" customHeight="1">
      <c r="B115" s="25"/>
      <c r="E115" s="191" t="str">
        <f>E11</f>
        <v>2 - Elektroinštalácie</v>
      </c>
      <c r="F115" s="204"/>
      <c r="G115" s="204"/>
      <c r="H115" s="204"/>
      <c r="L115" s="25"/>
    </row>
    <row r="116" spans="2:12" s="1" customFormat="1" ht="6.95" customHeight="1">
      <c r="B116" s="25"/>
      <c r="L116" s="25"/>
    </row>
    <row r="117" spans="2:12" s="1" customFormat="1" ht="12" customHeight="1">
      <c r="B117" s="25"/>
      <c r="C117" s="22" t="s">
        <v>17</v>
      </c>
      <c r="F117" s="20" t="str">
        <f>F14</f>
        <v xml:space="preserve"> </v>
      </c>
      <c r="I117" s="22" t="s">
        <v>19</v>
      </c>
      <c r="J117" s="48" t="str">
        <f>IF(J14="","",J14)</f>
        <v>5. 9. 2023</v>
      </c>
      <c r="L117" s="25"/>
    </row>
    <row r="118" spans="2:12" s="1" customFormat="1" ht="6.95" customHeight="1">
      <c r="B118" s="25"/>
      <c r="L118" s="25"/>
    </row>
    <row r="119" spans="2:12" s="1" customFormat="1" ht="15.2" customHeight="1">
      <c r="B119" s="25"/>
      <c r="C119" s="22" t="s">
        <v>21</v>
      </c>
      <c r="F119" s="20" t="str">
        <f>E17</f>
        <v>Ipeľské kultúrne a turistické združenie,Ipolymenti</v>
      </c>
      <c r="I119" s="22" t="s">
        <v>26</v>
      </c>
      <c r="J119" s="23" t="str">
        <f>E23</f>
        <v xml:space="preserve"> </v>
      </c>
      <c r="L119" s="25"/>
    </row>
    <row r="120" spans="2:12" s="1" customFormat="1" ht="15.2" customHeight="1">
      <c r="B120" s="25"/>
      <c r="C120" s="22" t="s">
        <v>25</v>
      </c>
      <c r="F120" s="20" t="str">
        <f>IF(E20="","",E20)</f>
        <v xml:space="preserve"> </v>
      </c>
      <c r="I120" s="22" t="s">
        <v>28</v>
      </c>
      <c r="J120" s="23" t="str">
        <f>E26</f>
        <v xml:space="preserve"> </v>
      </c>
      <c r="L120" s="25"/>
    </row>
    <row r="121" spans="2:12" s="1" customFormat="1" ht="10.35" customHeight="1">
      <c r="B121" s="25"/>
      <c r="L121" s="25"/>
    </row>
    <row r="122" spans="2:20" s="10" customFormat="1" ht="29.25" customHeight="1">
      <c r="B122" s="115"/>
      <c r="C122" s="116" t="s">
        <v>116</v>
      </c>
      <c r="D122" s="117" t="s">
        <v>55</v>
      </c>
      <c r="E122" s="117" t="s">
        <v>51</v>
      </c>
      <c r="F122" s="117" t="s">
        <v>52</v>
      </c>
      <c r="G122" s="117" t="s">
        <v>117</v>
      </c>
      <c r="H122" s="117" t="s">
        <v>118</v>
      </c>
      <c r="I122" s="117" t="s">
        <v>119</v>
      </c>
      <c r="J122" s="118" t="s">
        <v>92</v>
      </c>
      <c r="K122" s="119" t="s">
        <v>120</v>
      </c>
      <c r="L122" s="115"/>
      <c r="M122" s="55" t="s">
        <v>1</v>
      </c>
      <c r="N122" s="56" t="s">
        <v>34</v>
      </c>
      <c r="O122" s="56" t="s">
        <v>121</v>
      </c>
      <c r="P122" s="56" t="s">
        <v>122</v>
      </c>
      <c r="Q122" s="56" t="s">
        <v>123</v>
      </c>
      <c r="R122" s="56" t="s">
        <v>124</v>
      </c>
      <c r="S122" s="56" t="s">
        <v>125</v>
      </c>
      <c r="T122" s="57" t="s">
        <v>126</v>
      </c>
    </row>
    <row r="123" spans="2:61" s="1" customFormat="1" ht="22.9" customHeight="1">
      <c r="B123" s="25"/>
      <c r="C123" s="60" t="s">
        <v>93</v>
      </c>
      <c r="J123" s="120">
        <f>BI123</f>
        <v>0</v>
      </c>
      <c r="L123" s="25"/>
      <c r="M123" s="58"/>
      <c r="N123" s="49"/>
      <c r="O123" s="49"/>
      <c r="P123" s="121">
        <f>P124+P125+P159</f>
        <v>0</v>
      </c>
      <c r="Q123" s="49"/>
      <c r="R123" s="121">
        <f>R124+R125+R159</f>
        <v>0</v>
      </c>
      <c r="S123" s="49"/>
      <c r="T123" s="122">
        <f>T124+T125+T159</f>
        <v>0</v>
      </c>
      <c r="AR123" s="13" t="s">
        <v>69</v>
      </c>
      <c r="AS123" s="13" t="s">
        <v>94</v>
      </c>
      <c r="BI123" s="123">
        <f>BI124+BI125+BI159</f>
        <v>0</v>
      </c>
    </row>
    <row r="124" spans="2:61" s="11" customFormat="1" ht="25.9" customHeight="1">
      <c r="B124" s="124"/>
      <c r="D124" s="125" t="s">
        <v>69</v>
      </c>
      <c r="E124" s="126" t="s">
        <v>689</v>
      </c>
      <c r="F124" s="126" t="s">
        <v>1</v>
      </c>
      <c r="J124" s="127">
        <f>BI124</f>
        <v>0</v>
      </c>
      <c r="L124" s="124"/>
      <c r="M124" s="128"/>
      <c r="P124" s="129">
        <v>0</v>
      </c>
      <c r="R124" s="129">
        <v>0</v>
      </c>
      <c r="T124" s="130">
        <v>0</v>
      </c>
      <c r="AP124" s="125" t="s">
        <v>74</v>
      </c>
      <c r="AR124" s="131" t="s">
        <v>69</v>
      </c>
      <c r="AS124" s="131" t="s">
        <v>70</v>
      </c>
      <c r="AW124" s="125" t="s">
        <v>129</v>
      </c>
      <c r="BI124" s="132">
        <v>0</v>
      </c>
    </row>
    <row r="125" spans="2:61" s="11" customFormat="1" ht="25.9" customHeight="1">
      <c r="B125" s="124"/>
      <c r="D125" s="125" t="s">
        <v>69</v>
      </c>
      <c r="E125" s="126" t="s">
        <v>690</v>
      </c>
      <c r="F125" s="126" t="s">
        <v>691</v>
      </c>
      <c r="J125" s="127">
        <f>BI125</f>
        <v>0</v>
      </c>
      <c r="L125" s="124"/>
      <c r="M125" s="128"/>
      <c r="P125" s="129">
        <f>SUM(P126:P158)</f>
        <v>0</v>
      </c>
      <c r="R125" s="129">
        <f>SUM(R126:R158)</f>
        <v>0</v>
      </c>
      <c r="T125" s="130">
        <f>SUM(T126:T158)</f>
        <v>0</v>
      </c>
      <c r="AP125" s="125" t="s">
        <v>74</v>
      </c>
      <c r="AR125" s="131" t="s">
        <v>69</v>
      </c>
      <c r="AS125" s="131" t="s">
        <v>70</v>
      </c>
      <c r="AW125" s="125" t="s">
        <v>129</v>
      </c>
      <c r="BI125" s="132">
        <f>SUM(BI126:BI158)</f>
        <v>0</v>
      </c>
    </row>
    <row r="126" spans="2:63" s="1" customFormat="1" ht="21.75" customHeight="1">
      <c r="B126" s="135"/>
      <c r="C126" s="136" t="s">
        <v>74</v>
      </c>
      <c r="D126" s="136" t="s">
        <v>132</v>
      </c>
      <c r="E126" s="137" t="s">
        <v>692</v>
      </c>
      <c r="F126" s="138" t="s">
        <v>693</v>
      </c>
      <c r="G126" s="139" t="s">
        <v>242</v>
      </c>
      <c r="H126" s="140">
        <v>285</v>
      </c>
      <c r="I126" s="141"/>
      <c r="J126" s="141">
        <f aca="true" t="shared" si="0" ref="J126:J158">ROUND(I126*H126,2)</f>
        <v>0</v>
      </c>
      <c r="K126" s="142"/>
      <c r="L126" s="25"/>
      <c r="M126" s="143" t="s">
        <v>1</v>
      </c>
      <c r="N126" s="144" t="s">
        <v>36</v>
      </c>
      <c r="O126" s="145">
        <v>0</v>
      </c>
      <c r="P126" s="145">
        <f aca="true" t="shared" si="1" ref="P126:P158">O126*H126</f>
        <v>0</v>
      </c>
      <c r="Q126" s="145">
        <v>0</v>
      </c>
      <c r="R126" s="145">
        <f aca="true" t="shared" si="2" ref="R126:R158">Q126*H126</f>
        <v>0</v>
      </c>
      <c r="S126" s="145">
        <v>0</v>
      </c>
      <c r="T126" s="146">
        <f aca="true" t="shared" si="3" ref="T126:T158">S126*H126</f>
        <v>0</v>
      </c>
      <c r="AP126" s="147" t="s">
        <v>136</v>
      </c>
      <c r="AR126" s="147" t="s">
        <v>132</v>
      </c>
      <c r="AS126" s="147" t="s">
        <v>74</v>
      </c>
      <c r="AW126" s="13" t="s">
        <v>129</v>
      </c>
      <c r="BC126" s="148">
        <f aca="true" t="shared" si="4" ref="BC126:BC158">IF(N126="základná",J126,0)</f>
        <v>0</v>
      </c>
      <c r="BD126" s="148">
        <f aca="true" t="shared" si="5" ref="BD126:BD158">IF(N126="znížená",J126,0)</f>
        <v>0</v>
      </c>
      <c r="BE126" s="148">
        <f aca="true" t="shared" si="6" ref="BE126:BE158">IF(N126="zákl. prenesená",J126,0)</f>
        <v>0</v>
      </c>
      <c r="BF126" s="148">
        <f aca="true" t="shared" si="7" ref="BF126:BF158">IF(N126="zníž. prenesená",J126,0)</f>
        <v>0</v>
      </c>
      <c r="BG126" s="148">
        <f aca="true" t="shared" si="8" ref="BG126:BG158">IF(N126="nulová",J126,0)</f>
        <v>0</v>
      </c>
      <c r="BH126" s="13" t="s">
        <v>81</v>
      </c>
      <c r="BI126" s="148">
        <f aca="true" t="shared" si="9" ref="BI126:BI158">ROUND(I126*H126,2)</f>
        <v>0</v>
      </c>
      <c r="BJ126" s="13" t="s">
        <v>136</v>
      </c>
      <c r="BK126" s="147" t="s">
        <v>81</v>
      </c>
    </row>
    <row r="127" spans="2:63" s="1" customFormat="1" ht="16.5" customHeight="1">
      <c r="B127" s="135"/>
      <c r="C127" s="149" t="s">
        <v>81</v>
      </c>
      <c r="D127" s="149" t="s">
        <v>181</v>
      </c>
      <c r="E127" s="150" t="s">
        <v>694</v>
      </c>
      <c r="F127" s="151" t="s">
        <v>695</v>
      </c>
      <c r="G127" s="152" t="s">
        <v>242</v>
      </c>
      <c r="H127" s="153">
        <v>285</v>
      </c>
      <c r="I127" s="154"/>
      <c r="J127" s="154">
        <f t="shared" si="0"/>
        <v>0</v>
      </c>
      <c r="K127" s="155"/>
      <c r="L127" s="156"/>
      <c r="M127" s="157" t="s">
        <v>1</v>
      </c>
      <c r="N127" s="158" t="s">
        <v>36</v>
      </c>
      <c r="O127" s="145">
        <v>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P127" s="147" t="s">
        <v>167</v>
      </c>
      <c r="AR127" s="147" t="s">
        <v>181</v>
      </c>
      <c r="AS127" s="147" t="s">
        <v>74</v>
      </c>
      <c r="AW127" s="13" t="s">
        <v>129</v>
      </c>
      <c r="BC127" s="148">
        <f t="shared" si="4"/>
        <v>0</v>
      </c>
      <c r="BD127" s="148">
        <f t="shared" si="5"/>
        <v>0</v>
      </c>
      <c r="BE127" s="148">
        <f t="shared" si="6"/>
        <v>0</v>
      </c>
      <c r="BF127" s="148">
        <f t="shared" si="7"/>
        <v>0</v>
      </c>
      <c r="BG127" s="148">
        <f t="shared" si="8"/>
        <v>0</v>
      </c>
      <c r="BH127" s="13" t="s">
        <v>81</v>
      </c>
      <c r="BI127" s="148">
        <f t="shared" si="9"/>
        <v>0</v>
      </c>
      <c r="BJ127" s="13" t="s">
        <v>136</v>
      </c>
      <c r="BK127" s="147" t="s">
        <v>136</v>
      </c>
    </row>
    <row r="128" spans="2:63" s="1" customFormat="1" ht="16.5" customHeight="1">
      <c r="B128" s="135"/>
      <c r="C128" s="136" t="s">
        <v>130</v>
      </c>
      <c r="D128" s="136" t="s">
        <v>132</v>
      </c>
      <c r="E128" s="137" t="s">
        <v>696</v>
      </c>
      <c r="F128" s="138" t="s">
        <v>697</v>
      </c>
      <c r="G128" s="139" t="s">
        <v>280</v>
      </c>
      <c r="H128" s="140">
        <v>52</v>
      </c>
      <c r="I128" s="141"/>
      <c r="J128" s="141">
        <f t="shared" si="0"/>
        <v>0</v>
      </c>
      <c r="K128" s="142"/>
      <c r="L128" s="25"/>
      <c r="M128" s="143" t="s">
        <v>1</v>
      </c>
      <c r="N128" s="144" t="s">
        <v>36</v>
      </c>
      <c r="O128" s="145">
        <v>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P128" s="147" t="s">
        <v>136</v>
      </c>
      <c r="AR128" s="147" t="s">
        <v>132</v>
      </c>
      <c r="AS128" s="147" t="s">
        <v>74</v>
      </c>
      <c r="AW128" s="13" t="s">
        <v>129</v>
      </c>
      <c r="BC128" s="148">
        <f t="shared" si="4"/>
        <v>0</v>
      </c>
      <c r="BD128" s="148">
        <f t="shared" si="5"/>
        <v>0</v>
      </c>
      <c r="BE128" s="148">
        <f t="shared" si="6"/>
        <v>0</v>
      </c>
      <c r="BF128" s="148">
        <f t="shared" si="7"/>
        <v>0</v>
      </c>
      <c r="BG128" s="148">
        <f t="shared" si="8"/>
        <v>0</v>
      </c>
      <c r="BH128" s="13" t="s">
        <v>81</v>
      </c>
      <c r="BI128" s="148">
        <f t="shared" si="9"/>
        <v>0</v>
      </c>
      <c r="BJ128" s="13" t="s">
        <v>136</v>
      </c>
      <c r="BK128" s="147" t="s">
        <v>138</v>
      </c>
    </row>
    <row r="129" spans="2:63" s="1" customFormat="1" ht="24.2" customHeight="1">
      <c r="B129" s="135"/>
      <c r="C129" s="149" t="s">
        <v>136</v>
      </c>
      <c r="D129" s="149" t="s">
        <v>181</v>
      </c>
      <c r="E129" s="150" t="s">
        <v>698</v>
      </c>
      <c r="F129" s="151" t="s">
        <v>699</v>
      </c>
      <c r="G129" s="152" t="s">
        <v>280</v>
      </c>
      <c r="H129" s="153">
        <v>52</v>
      </c>
      <c r="I129" s="154"/>
      <c r="J129" s="154">
        <f t="shared" si="0"/>
        <v>0</v>
      </c>
      <c r="K129" s="155"/>
      <c r="L129" s="156"/>
      <c r="M129" s="157" t="s">
        <v>1</v>
      </c>
      <c r="N129" s="158" t="s">
        <v>36</v>
      </c>
      <c r="O129" s="145">
        <v>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P129" s="147" t="s">
        <v>167</v>
      </c>
      <c r="AR129" s="147" t="s">
        <v>181</v>
      </c>
      <c r="AS129" s="147" t="s">
        <v>74</v>
      </c>
      <c r="AW129" s="13" t="s">
        <v>129</v>
      </c>
      <c r="BC129" s="148">
        <f t="shared" si="4"/>
        <v>0</v>
      </c>
      <c r="BD129" s="148">
        <f t="shared" si="5"/>
        <v>0</v>
      </c>
      <c r="BE129" s="148">
        <f t="shared" si="6"/>
        <v>0</v>
      </c>
      <c r="BF129" s="148">
        <f t="shared" si="7"/>
        <v>0</v>
      </c>
      <c r="BG129" s="148">
        <f t="shared" si="8"/>
        <v>0</v>
      </c>
      <c r="BH129" s="13" t="s">
        <v>81</v>
      </c>
      <c r="BI129" s="148">
        <f t="shared" si="9"/>
        <v>0</v>
      </c>
      <c r="BJ129" s="13" t="s">
        <v>136</v>
      </c>
      <c r="BK129" s="147" t="s">
        <v>167</v>
      </c>
    </row>
    <row r="130" spans="2:63" s="1" customFormat="1" ht="24.2" customHeight="1">
      <c r="B130" s="135"/>
      <c r="C130" s="136" t="s">
        <v>151</v>
      </c>
      <c r="D130" s="136" t="s">
        <v>132</v>
      </c>
      <c r="E130" s="137" t="s">
        <v>700</v>
      </c>
      <c r="F130" s="138" t="s">
        <v>701</v>
      </c>
      <c r="G130" s="139" t="s">
        <v>280</v>
      </c>
      <c r="H130" s="140">
        <v>14</v>
      </c>
      <c r="I130" s="141"/>
      <c r="J130" s="141">
        <f t="shared" si="0"/>
        <v>0</v>
      </c>
      <c r="K130" s="142"/>
      <c r="L130" s="25"/>
      <c r="M130" s="143" t="s">
        <v>1</v>
      </c>
      <c r="N130" s="144" t="s">
        <v>36</v>
      </c>
      <c r="O130" s="145">
        <v>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P130" s="147" t="s">
        <v>136</v>
      </c>
      <c r="AR130" s="147" t="s">
        <v>132</v>
      </c>
      <c r="AS130" s="147" t="s">
        <v>74</v>
      </c>
      <c r="AW130" s="13" t="s">
        <v>129</v>
      </c>
      <c r="BC130" s="148">
        <f t="shared" si="4"/>
        <v>0</v>
      </c>
      <c r="BD130" s="148">
        <f t="shared" si="5"/>
        <v>0</v>
      </c>
      <c r="BE130" s="148">
        <f t="shared" si="6"/>
        <v>0</v>
      </c>
      <c r="BF130" s="148">
        <f t="shared" si="7"/>
        <v>0</v>
      </c>
      <c r="BG130" s="148">
        <f t="shared" si="8"/>
        <v>0</v>
      </c>
      <c r="BH130" s="13" t="s">
        <v>81</v>
      </c>
      <c r="BI130" s="148">
        <f t="shared" si="9"/>
        <v>0</v>
      </c>
      <c r="BJ130" s="13" t="s">
        <v>136</v>
      </c>
      <c r="BK130" s="147" t="s">
        <v>180</v>
      </c>
    </row>
    <row r="131" spans="2:63" s="1" customFormat="1" ht="16.5" customHeight="1">
      <c r="B131" s="135"/>
      <c r="C131" s="149" t="s">
        <v>138</v>
      </c>
      <c r="D131" s="149" t="s">
        <v>181</v>
      </c>
      <c r="E131" s="150" t="s">
        <v>702</v>
      </c>
      <c r="F131" s="151" t="s">
        <v>703</v>
      </c>
      <c r="G131" s="152" t="s">
        <v>280</v>
      </c>
      <c r="H131" s="153">
        <v>14</v>
      </c>
      <c r="I131" s="154"/>
      <c r="J131" s="154">
        <f t="shared" si="0"/>
        <v>0</v>
      </c>
      <c r="K131" s="155"/>
      <c r="L131" s="156"/>
      <c r="M131" s="157" t="s">
        <v>1</v>
      </c>
      <c r="N131" s="158" t="s">
        <v>36</v>
      </c>
      <c r="O131" s="145">
        <v>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P131" s="147" t="s">
        <v>167</v>
      </c>
      <c r="AR131" s="147" t="s">
        <v>181</v>
      </c>
      <c r="AS131" s="147" t="s">
        <v>74</v>
      </c>
      <c r="AW131" s="13" t="s">
        <v>129</v>
      </c>
      <c r="BC131" s="148">
        <f t="shared" si="4"/>
        <v>0</v>
      </c>
      <c r="BD131" s="148">
        <f t="shared" si="5"/>
        <v>0</v>
      </c>
      <c r="BE131" s="148">
        <f t="shared" si="6"/>
        <v>0</v>
      </c>
      <c r="BF131" s="148">
        <f t="shared" si="7"/>
        <v>0</v>
      </c>
      <c r="BG131" s="148">
        <f t="shared" si="8"/>
        <v>0</v>
      </c>
      <c r="BH131" s="13" t="s">
        <v>81</v>
      </c>
      <c r="BI131" s="148">
        <f t="shared" si="9"/>
        <v>0</v>
      </c>
      <c r="BJ131" s="13" t="s">
        <v>136</v>
      </c>
      <c r="BK131" s="147" t="s">
        <v>190</v>
      </c>
    </row>
    <row r="132" spans="2:63" s="1" customFormat="1" ht="33" customHeight="1">
      <c r="B132" s="135"/>
      <c r="C132" s="136" t="s">
        <v>160</v>
      </c>
      <c r="D132" s="136" t="s">
        <v>132</v>
      </c>
      <c r="E132" s="137" t="s">
        <v>704</v>
      </c>
      <c r="F132" s="138" t="s">
        <v>705</v>
      </c>
      <c r="G132" s="139" t="s">
        <v>280</v>
      </c>
      <c r="H132" s="140">
        <v>4</v>
      </c>
      <c r="I132" s="141"/>
      <c r="J132" s="141">
        <f t="shared" si="0"/>
        <v>0</v>
      </c>
      <c r="K132" s="142"/>
      <c r="L132" s="25"/>
      <c r="M132" s="143" t="s">
        <v>1</v>
      </c>
      <c r="N132" s="144" t="s">
        <v>36</v>
      </c>
      <c r="O132" s="145">
        <v>0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P132" s="147" t="s">
        <v>136</v>
      </c>
      <c r="AR132" s="147" t="s">
        <v>132</v>
      </c>
      <c r="AS132" s="147" t="s">
        <v>74</v>
      </c>
      <c r="AW132" s="13" t="s">
        <v>129</v>
      </c>
      <c r="BC132" s="148">
        <f t="shared" si="4"/>
        <v>0</v>
      </c>
      <c r="BD132" s="148">
        <f t="shared" si="5"/>
        <v>0</v>
      </c>
      <c r="BE132" s="148">
        <f t="shared" si="6"/>
        <v>0</v>
      </c>
      <c r="BF132" s="148">
        <f t="shared" si="7"/>
        <v>0</v>
      </c>
      <c r="BG132" s="148">
        <f t="shared" si="8"/>
        <v>0</v>
      </c>
      <c r="BH132" s="13" t="s">
        <v>81</v>
      </c>
      <c r="BI132" s="148">
        <f t="shared" si="9"/>
        <v>0</v>
      </c>
      <c r="BJ132" s="13" t="s">
        <v>136</v>
      </c>
      <c r="BK132" s="147" t="s">
        <v>198</v>
      </c>
    </row>
    <row r="133" spans="2:63" s="1" customFormat="1" ht="16.5" customHeight="1">
      <c r="B133" s="135"/>
      <c r="C133" s="149" t="s">
        <v>167</v>
      </c>
      <c r="D133" s="149" t="s">
        <v>181</v>
      </c>
      <c r="E133" s="150" t="s">
        <v>706</v>
      </c>
      <c r="F133" s="151" t="s">
        <v>707</v>
      </c>
      <c r="G133" s="152" t="s">
        <v>280</v>
      </c>
      <c r="H133" s="153">
        <v>4</v>
      </c>
      <c r="I133" s="154"/>
      <c r="J133" s="154">
        <f t="shared" si="0"/>
        <v>0</v>
      </c>
      <c r="K133" s="155"/>
      <c r="L133" s="156"/>
      <c r="M133" s="157" t="s">
        <v>1</v>
      </c>
      <c r="N133" s="158" t="s">
        <v>36</v>
      </c>
      <c r="O133" s="145">
        <v>0</v>
      </c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P133" s="147" t="s">
        <v>167</v>
      </c>
      <c r="AR133" s="147" t="s">
        <v>181</v>
      </c>
      <c r="AS133" s="147" t="s">
        <v>74</v>
      </c>
      <c r="AW133" s="13" t="s">
        <v>129</v>
      </c>
      <c r="BC133" s="148">
        <f t="shared" si="4"/>
        <v>0</v>
      </c>
      <c r="BD133" s="148">
        <f t="shared" si="5"/>
        <v>0</v>
      </c>
      <c r="BE133" s="148">
        <f t="shared" si="6"/>
        <v>0</v>
      </c>
      <c r="BF133" s="148">
        <f t="shared" si="7"/>
        <v>0</v>
      </c>
      <c r="BG133" s="148">
        <f t="shared" si="8"/>
        <v>0</v>
      </c>
      <c r="BH133" s="13" t="s">
        <v>81</v>
      </c>
      <c r="BI133" s="148">
        <f t="shared" si="9"/>
        <v>0</v>
      </c>
      <c r="BJ133" s="13" t="s">
        <v>136</v>
      </c>
      <c r="BK133" s="147" t="s">
        <v>178</v>
      </c>
    </row>
    <row r="134" spans="2:63" s="1" customFormat="1" ht="24.2" customHeight="1">
      <c r="B134" s="135"/>
      <c r="C134" s="136" t="s">
        <v>149</v>
      </c>
      <c r="D134" s="136" t="s">
        <v>132</v>
      </c>
      <c r="E134" s="137" t="s">
        <v>708</v>
      </c>
      <c r="F134" s="138" t="s">
        <v>709</v>
      </c>
      <c r="G134" s="139" t="s">
        <v>280</v>
      </c>
      <c r="H134" s="140">
        <v>16</v>
      </c>
      <c r="I134" s="141"/>
      <c r="J134" s="141">
        <f t="shared" si="0"/>
        <v>0</v>
      </c>
      <c r="K134" s="142"/>
      <c r="L134" s="25"/>
      <c r="M134" s="143" t="s">
        <v>1</v>
      </c>
      <c r="N134" s="144" t="s">
        <v>36</v>
      </c>
      <c r="O134" s="145">
        <v>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P134" s="147" t="s">
        <v>136</v>
      </c>
      <c r="AR134" s="147" t="s">
        <v>132</v>
      </c>
      <c r="AS134" s="147" t="s">
        <v>74</v>
      </c>
      <c r="AW134" s="13" t="s">
        <v>129</v>
      </c>
      <c r="BC134" s="148">
        <f t="shared" si="4"/>
        <v>0</v>
      </c>
      <c r="BD134" s="148">
        <f t="shared" si="5"/>
        <v>0</v>
      </c>
      <c r="BE134" s="148">
        <f t="shared" si="6"/>
        <v>0</v>
      </c>
      <c r="BF134" s="148">
        <f t="shared" si="7"/>
        <v>0</v>
      </c>
      <c r="BG134" s="148">
        <f t="shared" si="8"/>
        <v>0</v>
      </c>
      <c r="BH134" s="13" t="s">
        <v>81</v>
      </c>
      <c r="BI134" s="148">
        <f t="shared" si="9"/>
        <v>0</v>
      </c>
      <c r="BJ134" s="13" t="s">
        <v>136</v>
      </c>
      <c r="BK134" s="147" t="s">
        <v>216</v>
      </c>
    </row>
    <row r="135" spans="2:63" s="1" customFormat="1" ht="16.5" customHeight="1">
      <c r="B135" s="135"/>
      <c r="C135" s="149" t="s">
        <v>180</v>
      </c>
      <c r="D135" s="149" t="s">
        <v>181</v>
      </c>
      <c r="E135" s="150" t="s">
        <v>710</v>
      </c>
      <c r="F135" s="151" t="s">
        <v>711</v>
      </c>
      <c r="G135" s="152" t="s">
        <v>280</v>
      </c>
      <c r="H135" s="153">
        <v>16</v>
      </c>
      <c r="I135" s="154"/>
      <c r="J135" s="154">
        <f t="shared" si="0"/>
        <v>0</v>
      </c>
      <c r="K135" s="155"/>
      <c r="L135" s="156"/>
      <c r="M135" s="157" t="s">
        <v>1</v>
      </c>
      <c r="N135" s="158" t="s">
        <v>36</v>
      </c>
      <c r="O135" s="145">
        <v>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P135" s="147" t="s">
        <v>167</v>
      </c>
      <c r="AR135" s="147" t="s">
        <v>181</v>
      </c>
      <c r="AS135" s="147" t="s">
        <v>74</v>
      </c>
      <c r="AW135" s="13" t="s">
        <v>129</v>
      </c>
      <c r="BC135" s="148">
        <f t="shared" si="4"/>
        <v>0</v>
      </c>
      <c r="BD135" s="148">
        <f t="shared" si="5"/>
        <v>0</v>
      </c>
      <c r="BE135" s="148">
        <f t="shared" si="6"/>
        <v>0</v>
      </c>
      <c r="BF135" s="148">
        <f t="shared" si="7"/>
        <v>0</v>
      </c>
      <c r="BG135" s="148">
        <f t="shared" si="8"/>
        <v>0</v>
      </c>
      <c r="BH135" s="13" t="s">
        <v>81</v>
      </c>
      <c r="BI135" s="148">
        <f t="shared" si="9"/>
        <v>0</v>
      </c>
      <c r="BJ135" s="13" t="s">
        <v>136</v>
      </c>
      <c r="BK135" s="147" t="s">
        <v>7</v>
      </c>
    </row>
    <row r="136" spans="2:63" s="1" customFormat="1" ht="16.5" customHeight="1">
      <c r="B136" s="135"/>
      <c r="C136" s="136" t="s">
        <v>186</v>
      </c>
      <c r="D136" s="136" t="s">
        <v>132</v>
      </c>
      <c r="E136" s="137" t="s">
        <v>712</v>
      </c>
      <c r="F136" s="138" t="s">
        <v>713</v>
      </c>
      <c r="G136" s="139" t="s">
        <v>280</v>
      </c>
      <c r="H136" s="140">
        <v>8</v>
      </c>
      <c r="I136" s="141"/>
      <c r="J136" s="141">
        <f t="shared" si="0"/>
        <v>0</v>
      </c>
      <c r="K136" s="142"/>
      <c r="L136" s="25"/>
      <c r="M136" s="143" t="s">
        <v>1</v>
      </c>
      <c r="N136" s="144" t="s">
        <v>36</v>
      </c>
      <c r="O136" s="145">
        <v>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P136" s="147" t="s">
        <v>136</v>
      </c>
      <c r="AR136" s="147" t="s">
        <v>132</v>
      </c>
      <c r="AS136" s="147" t="s">
        <v>74</v>
      </c>
      <c r="AW136" s="13" t="s">
        <v>129</v>
      </c>
      <c r="BC136" s="148">
        <f t="shared" si="4"/>
        <v>0</v>
      </c>
      <c r="BD136" s="148">
        <f t="shared" si="5"/>
        <v>0</v>
      </c>
      <c r="BE136" s="148">
        <f t="shared" si="6"/>
        <v>0</v>
      </c>
      <c r="BF136" s="148">
        <f t="shared" si="7"/>
        <v>0</v>
      </c>
      <c r="BG136" s="148">
        <f t="shared" si="8"/>
        <v>0</v>
      </c>
      <c r="BH136" s="13" t="s">
        <v>81</v>
      </c>
      <c r="BI136" s="148">
        <f t="shared" si="9"/>
        <v>0</v>
      </c>
      <c r="BJ136" s="13" t="s">
        <v>136</v>
      </c>
      <c r="BK136" s="147" t="s">
        <v>231</v>
      </c>
    </row>
    <row r="137" spans="2:63" s="1" customFormat="1" ht="24.2" customHeight="1">
      <c r="B137" s="135"/>
      <c r="C137" s="149" t="s">
        <v>190</v>
      </c>
      <c r="D137" s="149" t="s">
        <v>181</v>
      </c>
      <c r="E137" s="150" t="s">
        <v>714</v>
      </c>
      <c r="F137" s="151" t="s">
        <v>715</v>
      </c>
      <c r="G137" s="152" t="s">
        <v>280</v>
      </c>
      <c r="H137" s="153">
        <v>8</v>
      </c>
      <c r="I137" s="154"/>
      <c r="J137" s="154">
        <f t="shared" si="0"/>
        <v>0</v>
      </c>
      <c r="K137" s="155"/>
      <c r="L137" s="156"/>
      <c r="M137" s="157" t="s">
        <v>1</v>
      </c>
      <c r="N137" s="158" t="s">
        <v>36</v>
      </c>
      <c r="O137" s="145">
        <v>0</v>
      </c>
      <c r="P137" s="145">
        <f t="shared" si="1"/>
        <v>0</v>
      </c>
      <c r="Q137" s="145">
        <v>0</v>
      </c>
      <c r="R137" s="145">
        <f t="shared" si="2"/>
        <v>0</v>
      </c>
      <c r="S137" s="145">
        <v>0</v>
      </c>
      <c r="T137" s="146">
        <f t="shared" si="3"/>
        <v>0</v>
      </c>
      <c r="AP137" s="147" t="s">
        <v>167</v>
      </c>
      <c r="AR137" s="147" t="s">
        <v>181</v>
      </c>
      <c r="AS137" s="147" t="s">
        <v>74</v>
      </c>
      <c r="AW137" s="13" t="s">
        <v>129</v>
      </c>
      <c r="BC137" s="148">
        <f t="shared" si="4"/>
        <v>0</v>
      </c>
      <c r="BD137" s="148">
        <f t="shared" si="5"/>
        <v>0</v>
      </c>
      <c r="BE137" s="148">
        <f t="shared" si="6"/>
        <v>0</v>
      </c>
      <c r="BF137" s="148">
        <f t="shared" si="7"/>
        <v>0</v>
      </c>
      <c r="BG137" s="148">
        <f t="shared" si="8"/>
        <v>0</v>
      </c>
      <c r="BH137" s="13" t="s">
        <v>81</v>
      </c>
      <c r="BI137" s="148">
        <f t="shared" si="9"/>
        <v>0</v>
      </c>
      <c r="BJ137" s="13" t="s">
        <v>136</v>
      </c>
      <c r="BK137" s="147" t="s">
        <v>239</v>
      </c>
    </row>
    <row r="138" spans="2:63" s="1" customFormat="1" ht="16.5" customHeight="1">
      <c r="B138" s="135"/>
      <c r="C138" s="136" t="s">
        <v>194</v>
      </c>
      <c r="D138" s="136" t="s">
        <v>132</v>
      </c>
      <c r="E138" s="137" t="s">
        <v>712</v>
      </c>
      <c r="F138" s="138" t="s">
        <v>713</v>
      </c>
      <c r="G138" s="139" t="s">
        <v>280</v>
      </c>
      <c r="H138" s="140">
        <v>12</v>
      </c>
      <c r="I138" s="141"/>
      <c r="J138" s="141">
        <f t="shared" si="0"/>
        <v>0</v>
      </c>
      <c r="K138" s="142"/>
      <c r="L138" s="25"/>
      <c r="M138" s="143" t="s">
        <v>1</v>
      </c>
      <c r="N138" s="144" t="s">
        <v>36</v>
      </c>
      <c r="O138" s="145">
        <v>0</v>
      </c>
      <c r="P138" s="145">
        <f t="shared" si="1"/>
        <v>0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AP138" s="147" t="s">
        <v>136</v>
      </c>
      <c r="AR138" s="147" t="s">
        <v>132</v>
      </c>
      <c r="AS138" s="147" t="s">
        <v>74</v>
      </c>
      <c r="AW138" s="13" t="s">
        <v>129</v>
      </c>
      <c r="BC138" s="148">
        <f t="shared" si="4"/>
        <v>0</v>
      </c>
      <c r="BD138" s="148">
        <f t="shared" si="5"/>
        <v>0</v>
      </c>
      <c r="BE138" s="148">
        <f t="shared" si="6"/>
        <v>0</v>
      </c>
      <c r="BF138" s="148">
        <f t="shared" si="7"/>
        <v>0</v>
      </c>
      <c r="BG138" s="148">
        <f t="shared" si="8"/>
        <v>0</v>
      </c>
      <c r="BH138" s="13" t="s">
        <v>81</v>
      </c>
      <c r="BI138" s="148">
        <f t="shared" si="9"/>
        <v>0</v>
      </c>
      <c r="BJ138" s="13" t="s">
        <v>136</v>
      </c>
      <c r="BK138" s="147" t="s">
        <v>248</v>
      </c>
    </row>
    <row r="139" spans="2:63" s="1" customFormat="1" ht="16.5" customHeight="1">
      <c r="B139" s="135"/>
      <c r="C139" s="149" t="s">
        <v>198</v>
      </c>
      <c r="D139" s="149" t="s">
        <v>181</v>
      </c>
      <c r="E139" s="150" t="s">
        <v>716</v>
      </c>
      <c r="F139" s="151" t="s">
        <v>717</v>
      </c>
      <c r="G139" s="152" t="s">
        <v>280</v>
      </c>
      <c r="H139" s="153">
        <v>12</v>
      </c>
      <c r="I139" s="154"/>
      <c r="J139" s="154">
        <f t="shared" si="0"/>
        <v>0</v>
      </c>
      <c r="K139" s="155"/>
      <c r="L139" s="156"/>
      <c r="M139" s="157" t="s">
        <v>1</v>
      </c>
      <c r="N139" s="158" t="s">
        <v>36</v>
      </c>
      <c r="O139" s="145">
        <v>0</v>
      </c>
      <c r="P139" s="145">
        <f t="shared" si="1"/>
        <v>0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AP139" s="147" t="s">
        <v>167</v>
      </c>
      <c r="AR139" s="147" t="s">
        <v>181</v>
      </c>
      <c r="AS139" s="147" t="s">
        <v>74</v>
      </c>
      <c r="AW139" s="13" t="s">
        <v>129</v>
      </c>
      <c r="BC139" s="148">
        <f t="shared" si="4"/>
        <v>0</v>
      </c>
      <c r="BD139" s="148">
        <f t="shared" si="5"/>
        <v>0</v>
      </c>
      <c r="BE139" s="148">
        <f t="shared" si="6"/>
        <v>0</v>
      </c>
      <c r="BF139" s="148">
        <f t="shared" si="7"/>
        <v>0</v>
      </c>
      <c r="BG139" s="148">
        <f t="shared" si="8"/>
        <v>0</v>
      </c>
      <c r="BH139" s="13" t="s">
        <v>81</v>
      </c>
      <c r="BI139" s="148">
        <f t="shared" si="9"/>
        <v>0</v>
      </c>
      <c r="BJ139" s="13" t="s">
        <v>136</v>
      </c>
      <c r="BK139" s="147" t="s">
        <v>256</v>
      </c>
    </row>
    <row r="140" spans="2:63" s="1" customFormat="1" ht="16.5" customHeight="1">
      <c r="B140" s="135"/>
      <c r="C140" s="136" t="s">
        <v>202</v>
      </c>
      <c r="D140" s="136" t="s">
        <v>132</v>
      </c>
      <c r="E140" s="137" t="s">
        <v>712</v>
      </c>
      <c r="F140" s="138" t="s">
        <v>713</v>
      </c>
      <c r="G140" s="139" t="s">
        <v>280</v>
      </c>
      <c r="H140" s="140">
        <v>4</v>
      </c>
      <c r="I140" s="141"/>
      <c r="J140" s="141">
        <f t="shared" si="0"/>
        <v>0</v>
      </c>
      <c r="K140" s="142"/>
      <c r="L140" s="25"/>
      <c r="M140" s="143" t="s">
        <v>1</v>
      </c>
      <c r="N140" s="144" t="s">
        <v>36</v>
      </c>
      <c r="O140" s="145">
        <v>0</v>
      </c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AP140" s="147" t="s">
        <v>136</v>
      </c>
      <c r="AR140" s="147" t="s">
        <v>132</v>
      </c>
      <c r="AS140" s="147" t="s">
        <v>74</v>
      </c>
      <c r="AW140" s="13" t="s">
        <v>129</v>
      </c>
      <c r="BC140" s="148">
        <f t="shared" si="4"/>
        <v>0</v>
      </c>
      <c r="BD140" s="148">
        <f t="shared" si="5"/>
        <v>0</v>
      </c>
      <c r="BE140" s="148">
        <f t="shared" si="6"/>
        <v>0</v>
      </c>
      <c r="BF140" s="148">
        <f t="shared" si="7"/>
        <v>0</v>
      </c>
      <c r="BG140" s="148">
        <f t="shared" si="8"/>
        <v>0</v>
      </c>
      <c r="BH140" s="13" t="s">
        <v>81</v>
      </c>
      <c r="BI140" s="148">
        <f t="shared" si="9"/>
        <v>0</v>
      </c>
      <c r="BJ140" s="13" t="s">
        <v>136</v>
      </c>
      <c r="BK140" s="147" t="s">
        <v>266</v>
      </c>
    </row>
    <row r="141" spans="2:63" s="1" customFormat="1" ht="16.5" customHeight="1">
      <c r="B141" s="135"/>
      <c r="C141" s="149" t="s">
        <v>178</v>
      </c>
      <c r="D141" s="149" t="s">
        <v>181</v>
      </c>
      <c r="E141" s="150" t="s">
        <v>718</v>
      </c>
      <c r="F141" s="151" t="s">
        <v>719</v>
      </c>
      <c r="G141" s="152" t="s">
        <v>280</v>
      </c>
      <c r="H141" s="153">
        <v>4</v>
      </c>
      <c r="I141" s="154"/>
      <c r="J141" s="154">
        <f t="shared" si="0"/>
        <v>0</v>
      </c>
      <c r="K141" s="155"/>
      <c r="L141" s="156"/>
      <c r="M141" s="157" t="s">
        <v>1</v>
      </c>
      <c r="N141" s="158" t="s">
        <v>36</v>
      </c>
      <c r="O141" s="145">
        <v>0</v>
      </c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AP141" s="147" t="s">
        <v>167</v>
      </c>
      <c r="AR141" s="147" t="s">
        <v>181</v>
      </c>
      <c r="AS141" s="147" t="s">
        <v>74</v>
      </c>
      <c r="AW141" s="13" t="s">
        <v>129</v>
      </c>
      <c r="BC141" s="148">
        <f t="shared" si="4"/>
        <v>0</v>
      </c>
      <c r="BD141" s="148">
        <f t="shared" si="5"/>
        <v>0</v>
      </c>
      <c r="BE141" s="148">
        <f t="shared" si="6"/>
        <v>0</v>
      </c>
      <c r="BF141" s="148">
        <f t="shared" si="7"/>
        <v>0</v>
      </c>
      <c r="BG141" s="148">
        <f t="shared" si="8"/>
        <v>0</v>
      </c>
      <c r="BH141" s="13" t="s">
        <v>81</v>
      </c>
      <c r="BI141" s="148">
        <f t="shared" si="9"/>
        <v>0</v>
      </c>
      <c r="BJ141" s="13" t="s">
        <v>136</v>
      </c>
      <c r="BK141" s="147" t="s">
        <v>184</v>
      </c>
    </row>
    <row r="142" spans="2:63" s="1" customFormat="1" ht="16.5" customHeight="1">
      <c r="B142" s="135"/>
      <c r="C142" s="136" t="s">
        <v>212</v>
      </c>
      <c r="D142" s="136" t="s">
        <v>132</v>
      </c>
      <c r="E142" s="137" t="s">
        <v>720</v>
      </c>
      <c r="F142" s="138" t="s">
        <v>721</v>
      </c>
      <c r="G142" s="139" t="s">
        <v>242</v>
      </c>
      <c r="H142" s="140">
        <v>320</v>
      </c>
      <c r="I142" s="141"/>
      <c r="J142" s="141">
        <f t="shared" si="0"/>
        <v>0</v>
      </c>
      <c r="K142" s="142"/>
      <c r="L142" s="25"/>
      <c r="M142" s="143" t="s">
        <v>1</v>
      </c>
      <c r="N142" s="144" t="s">
        <v>36</v>
      </c>
      <c r="O142" s="145">
        <v>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P142" s="147" t="s">
        <v>136</v>
      </c>
      <c r="AR142" s="147" t="s">
        <v>132</v>
      </c>
      <c r="AS142" s="147" t="s">
        <v>74</v>
      </c>
      <c r="AW142" s="13" t="s">
        <v>129</v>
      </c>
      <c r="BC142" s="148">
        <f t="shared" si="4"/>
        <v>0</v>
      </c>
      <c r="BD142" s="148">
        <f t="shared" si="5"/>
        <v>0</v>
      </c>
      <c r="BE142" s="148">
        <f t="shared" si="6"/>
        <v>0</v>
      </c>
      <c r="BF142" s="148">
        <f t="shared" si="7"/>
        <v>0</v>
      </c>
      <c r="BG142" s="148">
        <f t="shared" si="8"/>
        <v>0</v>
      </c>
      <c r="BH142" s="13" t="s">
        <v>81</v>
      </c>
      <c r="BI142" s="148">
        <f t="shared" si="9"/>
        <v>0</v>
      </c>
      <c r="BJ142" s="13" t="s">
        <v>136</v>
      </c>
      <c r="BK142" s="147" t="s">
        <v>282</v>
      </c>
    </row>
    <row r="143" spans="2:63" s="1" customFormat="1" ht="16.5" customHeight="1">
      <c r="B143" s="135"/>
      <c r="C143" s="149" t="s">
        <v>216</v>
      </c>
      <c r="D143" s="149" t="s">
        <v>181</v>
      </c>
      <c r="E143" s="150" t="s">
        <v>722</v>
      </c>
      <c r="F143" s="151" t="s">
        <v>723</v>
      </c>
      <c r="G143" s="152" t="s">
        <v>242</v>
      </c>
      <c r="H143" s="153">
        <v>320</v>
      </c>
      <c r="I143" s="154"/>
      <c r="J143" s="154">
        <f t="shared" si="0"/>
        <v>0</v>
      </c>
      <c r="K143" s="155"/>
      <c r="L143" s="156"/>
      <c r="M143" s="157" t="s">
        <v>1</v>
      </c>
      <c r="N143" s="158" t="s">
        <v>36</v>
      </c>
      <c r="O143" s="145">
        <v>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P143" s="147" t="s">
        <v>167</v>
      </c>
      <c r="AR143" s="147" t="s">
        <v>181</v>
      </c>
      <c r="AS143" s="147" t="s">
        <v>74</v>
      </c>
      <c r="AW143" s="13" t="s">
        <v>129</v>
      </c>
      <c r="BC143" s="148">
        <f t="shared" si="4"/>
        <v>0</v>
      </c>
      <c r="BD143" s="148">
        <f t="shared" si="5"/>
        <v>0</v>
      </c>
      <c r="BE143" s="148">
        <f t="shared" si="6"/>
        <v>0</v>
      </c>
      <c r="BF143" s="148">
        <f t="shared" si="7"/>
        <v>0</v>
      </c>
      <c r="BG143" s="148">
        <f t="shared" si="8"/>
        <v>0</v>
      </c>
      <c r="BH143" s="13" t="s">
        <v>81</v>
      </c>
      <c r="BI143" s="148">
        <f t="shared" si="9"/>
        <v>0</v>
      </c>
      <c r="BJ143" s="13" t="s">
        <v>136</v>
      </c>
      <c r="BK143" s="147" t="s">
        <v>290</v>
      </c>
    </row>
    <row r="144" spans="2:63" s="1" customFormat="1" ht="16.5" customHeight="1">
      <c r="B144" s="135"/>
      <c r="C144" s="136" t="s">
        <v>220</v>
      </c>
      <c r="D144" s="136" t="s">
        <v>132</v>
      </c>
      <c r="E144" s="137" t="s">
        <v>724</v>
      </c>
      <c r="F144" s="138" t="s">
        <v>725</v>
      </c>
      <c r="G144" s="139" t="s">
        <v>242</v>
      </c>
      <c r="H144" s="140">
        <v>22</v>
      </c>
      <c r="I144" s="141"/>
      <c r="J144" s="141">
        <f t="shared" si="0"/>
        <v>0</v>
      </c>
      <c r="K144" s="142"/>
      <c r="L144" s="25"/>
      <c r="M144" s="143" t="s">
        <v>1</v>
      </c>
      <c r="N144" s="144" t="s">
        <v>36</v>
      </c>
      <c r="O144" s="145">
        <v>0</v>
      </c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P144" s="147" t="s">
        <v>136</v>
      </c>
      <c r="AR144" s="147" t="s">
        <v>132</v>
      </c>
      <c r="AS144" s="147" t="s">
        <v>74</v>
      </c>
      <c r="AW144" s="13" t="s">
        <v>129</v>
      </c>
      <c r="BC144" s="148">
        <f t="shared" si="4"/>
        <v>0</v>
      </c>
      <c r="BD144" s="148">
        <f t="shared" si="5"/>
        <v>0</v>
      </c>
      <c r="BE144" s="148">
        <f t="shared" si="6"/>
        <v>0</v>
      </c>
      <c r="BF144" s="148">
        <f t="shared" si="7"/>
        <v>0</v>
      </c>
      <c r="BG144" s="148">
        <f t="shared" si="8"/>
        <v>0</v>
      </c>
      <c r="BH144" s="13" t="s">
        <v>81</v>
      </c>
      <c r="BI144" s="148">
        <f t="shared" si="9"/>
        <v>0</v>
      </c>
      <c r="BJ144" s="13" t="s">
        <v>136</v>
      </c>
      <c r="BK144" s="147" t="s">
        <v>298</v>
      </c>
    </row>
    <row r="145" spans="2:63" s="1" customFormat="1" ht="16.5" customHeight="1">
      <c r="B145" s="135"/>
      <c r="C145" s="149" t="s">
        <v>7</v>
      </c>
      <c r="D145" s="149" t="s">
        <v>181</v>
      </c>
      <c r="E145" s="150" t="s">
        <v>726</v>
      </c>
      <c r="F145" s="151" t="s">
        <v>727</v>
      </c>
      <c r="G145" s="152" t="s">
        <v>242</v>
      </c>
      <c r="H145" s="153">
        <v>22</v>
      </c>
      <c r="I145" s="154"/>
      <c r="J145" s="154">
        <f t="shared" si="0"/>
        <v>0</v>
      </c>
      <c r="K145" s="155"/>
      <c r="L145" s="156"/>
      <c r="M145" s="157" t="s">
        <v>1</v>
      </c>
      <c r="N145" s="158" t="s">
        <v>36</v>
      </c>
      <c r="O145" s="145">
        <v>0</v>
      </c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AP145" s="147" t="s">
        <v>167</v>
      </c>
      <c r="AR145" s="147" t="s">
        <v>181</v>
      </c>
      <c r="AS145" s="147" t="s">
        <v>74</v>
      </c>
      <c r="AW145" s="13" t="s">
        <v>129</v>
      </c>
      <c r="BC145" s="148">
        <f t="shared" si="4"/>
        <v>0</v>
      </c>
      <c r="BD145" s="148">
        <f t="shared" si="5"/>
        <v>0</v>
      </c>
      <c r="BE145" s="148">
        <f t="shared" si="6"/>
        <v>0</v>
      </c>
      <c r="BF145" s="148">
        <f t="shared" si="7"/>
        <v>0</v>
      </c>
      <c r="BG145" s="148">
        <f t="shared" si="8"/>
        <v>0</v>
      </c>
      <c r="BH145" s="13" t="s">
        <v>81</v>
      </c>
      <c r="BI145" s="148">
        <f t="shared" si="9"/>
        <v>0</v>
      </c>
      <c r="BJ145" s="13" t="s">
        <v>136</v>
      </c>
      <c r="BK145" s="147" t="s">
        <v>306</v>
      </c>
    </row>
    <row r="146" spans="2:63" s="1" customFormat="1" ht="24.2" customHeight="1">
      <c r="B146" s="135"/>
      <c r="C146" s="136" t="s">
        <v>227</v>
      </c>
      <c r="D146" s="136" t="s">
        <v>132</v>
      </c>
      <c r="E146" s="137" t="s">
        <v>728</v>
      </c>
      <c r="F146" s="138" t="s">
        <v>729</v>
      </c>
      <c r="G146" s="139" t="s">
        <v>242</v>
      </c>
      <c r="H146" s="140">
        <v>42</v>
      </c>
      <c r="I146" s="141"/>
      <c r="J146" s="141">
        <f t="shared" si="0"/>
        <v>0</v>
      </c>
      <c r="K146" s="142"/>
      <c r="L146" s="25"/>
      <c r="M146" s="143" t="s">
        <v>1</v>
      </c>
      <c r="N146" s="144" t="s">
        <v>36</v>
      </c>
      <c r="O146" s="145">
        <v>0</v>
      </c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AP146" s="147" t="s">
        <v>136</v>
      </c>
      <c r="AR146" s="147" t="s">
        <v>132</v>
      </c>
      <c r="AS146" s="147" t="s">
        <v>74</v>
      </c>
      <c r="AW146" s="13" t="s">
        <v>129</v>
      </c>
      <c r="BC146" s="148">
        <f t="shared" si="4"/>
        <v>0</v>
      </c>
      <c r="BD146" s="148">
        <f t="shared" si="5"/>
        <v>0</v>
      </c>
      <c r="BE146" s="148">
        <f t="shared" si="6"/>
        <v>0</v>
      </c>
      <c r="BF146" s="148">
        <f t="shared" si="7"/>
        <v>0</v>
      </c>
      <c r="BG146" s="148">
        <f t="shared" si="8"/>
        <v>0</v>
      </c>
      <c r="BH146" s="13" t="s">
        <v>81</v>
      </c>
      <c r="BI146" s="148">
        <f t="shared" si="9"/>
        <v>0</v>
      </c>
      <c r="BJ146" s="13" t="s">
        <v>136</v>
      </c>
      <c r="BK146" s="147" t="s">
        <v>316</v>
      </c>
    </row>
    <row r="147" spans="2:63" s="1" customFormat="1" ht="16.5" customHeight="1">
      <c r="B147" s="135"/>
      <c r="C147" s="149" t="s">
        <v>231</v>
      </c>
      <c r="D147" s="149" t="s">
        <v>181</v>
      </c>
      <c r="E147" s="150" t="s">
        <v>730</v>
      </c>
      <c r="F147" s="151" t="s">
        <v>731</v>
      </c>
      <c r="G147" s="152" t="s">
        <v>242</v>
      </c>
      <c r="H147" s="153">
        <v>42</v>
      </c>
      <c r="I147" s="154"/>
      <c r="J147" s="154">
        <f t="shared" si="0"/>
        <v>0</v>
      </c>
      <c r="K147" s="155"/>
      <c r="L147" s="156"/>
      <c r="M147" s="157" t="s">
        <v>1</v>
      </c>
      <c r="N147" s="158" t="s">
        <v>36</v>
      </c>
      <c r="O147" s="145">
        <v>0</v>
      </c>
      <c r="P147" s="145">
        <f t="shared" si="1"/>
        <v>0</v>
      </c>
      <c r="Q147" s="145">
        <v>0</v>
      </c>
      <c r="R147" s="145">
        <f t="shared" si="2"/>
        <v>0</v>
      </c>
      <c r="S147" s="145">
        <v>0</v>
      </c>
      <c r="T147" s="146">
        <f t="shared" si="3"/>
        <v>0</v>
      </c>
      <c r="AP147" s="147" t="s">
        <v>167</v>
      </c>
      <c r="AR147" s="147" t="s">
        <v>181</v>
      </c>
      <c r="AS147" s="147" t="s">
        <v>74</v>
      </c>
      <c r="AW147" s="13" t="s">
        <v>129</v>
      </c>
      <c r="BC147" s="148">
        <f t="shared" si="4"/>
        <v>0</v>
      </c>
      <c r="BD147" s="148">
        <f t="shared" si="5"/>
        <v>0</v>
      </c>
      <c r="BE147" s="148">
        <f t="shared" si="6"/>
        <v>0</v>
      </c>
      <c r="BF147" s="148">
        <f t="shared" si="7"/>
        <v>0</v>
      </c>
      <c r="BG147" s="148">
        <f t="shared" si="8"/>
        <v>0</v>
      </c>
      <c r="BH147" s="13" t="s">
        <v>81</v>
      </c>
      <c r="BI147" s="148">
        <f t="shared" si="9"/>
        <v>0</v>
      </c>
      <c r="BJ147" s="13" t="s">
        <v>136</v>
      </c>
      <c r="BK147" s="147" t="s">
        <v>324</v>
      </c>
    </row>
    <row r="148" spans="2:63" s="1" customFormat="1" ht="24.2" customHeight="1">
      <c r="B148" s="135"/>
      <c r="C148" s="136" t="s">
        <v>235</v>
      </c>
      <c r="D148" s="136" t="s">
        <v>132</v>
      </c>
      <c r="E148" s="137" t="s">
        <v>732</v>
      </c>
      <c r="F148" s="138" t="s">
        <v>733</v>
      </c>
      <c r="G148" s="139" t="s">
        <v>242</v>
      </c>
      <c r="H148" s="140">
        <v>12</v>
      </c>
      <c r="I148" s="141"/>
      <c r="J148" s="141">
        <f t="shared" si="0"/>
        <v>0</v>
      </c>
      <c r="K148" s="142"/>
      <c r="L148" s="25"/>
      <c r="M148" s="143" t="s">
        <v>1</v>
      </c>
      <c r="N148" s="144" t="s">
        <v>36</v>
      </c>
      <c r="O148" s="145">
        <v>0</v>
      </c>
      <c r="P148" s="145">
        <f t="shared" si="1"/>
        <v>0</v>
      </c>
      <c r="Q148" s="145">
        <v>0</v>
      </c>
      <c r="R148" s="145">
        <f t="shared" si="2"/>
        <v>0</v>
      </c>
      <c r="S148" s="145">
        <v>0</v>
      </c>
      <c r="T148" s="146">
        <f t="shared" si="3"/>
        <v>0</v>
      </c>
      <c r="AP148" s="147" t="s">
        <v>136</v>
      </c>
      <c r="AR148" s="147" t="s">
        <v>132</v>
      </c>
      <c r="AS148" s="147" t="s">
        <v>74</v>
      </c>
      <c r="AW148" s="13" t="s">
        <v>129</v>
      </c>
      <c r="BC148" s="148">
        <f t="shared" si="4"/>
        <v>0</v>
      </c>
      <c r="BD148" s="148">
        <f t="shared" si="5"/>
        <v>0</v>
      </c>
      <c r="BE148" s="148">
        <f t="shared" si="6"/>
        <v>0</v>
      </c>
      <c r="BF148" s="148">
        <f t="shared" si="7"/>
        <v>0</v>
      </c>
      <c r="BG148" s="148">
        <f t="shared" si="8"/>
        <v>0</v>
      </c>
      <c r="BH148" s="13" t="s">
        <v>81</v>
      </c>
      <c r="BI148" s="148">
        <f t="shared" si="9"/>
        <v>0</v>
      </c>
      <c r="BJ148" s="13" t="s">
        <v>136</v>
      </c>
      <c r="BK148" s="147" t="s">
        <v>332</v>
      </c>
    </row>
    <row r="149" spans="2:63" s="1" customFormat="1" ht="16.5" customHeight="1">
      <c r="B149" s="135"/>
      <c r="C149" s="149" t="s">
        <v>239</v>
      </c>
      <c r="D149" s="149" t="s">
        <v>181</v>
      </c>
      <c r="E149" s="150" t="s">
        <v>734</v>
      </c>
      <c r="F149" s="151" t="s">
        <v>735</v>
      </c>
      <c r="G149" s="152" t="s">
        <v>242</v>
      </c>
      <c r="H149" s="153">
        <v>12</v>
      </c>
      <c r="I149" s="154"/>
      <c r="J149" s="154">
        <f t="shared" si="0"/>
        <v>0</v>
      </c>
      <c r="K149" s="155"/>
      <c r="L149" s="156"/>
      <c r="M149" s="157" t="s">
        <v>1</v>
      </c>
      <c r="N149" s="158" t="s">
        <v>36</v>
      </c>
      <c r="O149" s="145">
        <v>0</v>
      </c>
      <c r="P149" s="145">
        <f t="shared" si="1"/>
        <v>0</v>
      </c>
      <c r="Q149" s="145">
        <v>0</v>
      </c>
      <c r="R149" s="145">
        <f t="shared" si="2"/>
        <v>0</v>
      </c>
      <c r="S149" s="145">
        <v>0</v>
      </c>
      <c r="T149" s="146">
        <f t="shared" si="3"/>
        <v>0</v>
      </c>
      <c r="AP149" s="147" t="s">
        <v>167</v>
      </c>
      <c r="AR149" s="147" t="s">
        <v>181</v>
      </c>
      <c r="AS149" s="147" t="s">
        <v>74</v>
      </c>
      <c r="AW149" s="13" t="s">
        <v>129</v>
      </c>
      <c r="BC149" s="148">
        <f t="shared" si="4"/>
        <v>0</v>
      </c>
      <c r="BD149" s="148">
        <f t="shared" si="5"/>
        <v>0</v>
      </c>
      <c r="BE149" s="148">
        <f t="shared" si="6"/>
        <v>0</v>
      </c>
      <c r="BF149" s="148">
        <f t="shared" si="7"/>
        <v>0</v>
      </c>
      <c r="BG149" s="148">
        <f t="shared" si="8"/>
        <v>0</v>
      </c>
      <c r="BH149" s="13" t="s">
        <v>81</v>
      </c>
      <c r="BI149" s="148">
        <f t="shared" si="9"/>
        <v>0</v>
      </c>
      <c r="BJ149" s="13" t="s">
        <v>136</v>
      </c>
      <c r="BK149" s="147" t="s">
        <v>340</v>
      </c>
    </row>
    <row r="150" spans="2:63" s="1" customFormat="1" ht="24.2" customHeight="1">
      <c r="B150" s="135"/>
      <c r="C150" s="136" t="s">
        <v>244</v>
      </c>
      <c r="D150" s="136" t="s">
        <v>132</v>
      </c>
      <c r="E150" s="137" t="s">
        <v>732</v>
      </c>
      <c r="F150" s="138" t="s">
        <v>733</v>
      </c>
      <c r="G150" s="139" t="s">
        <v>242</v>
      </c>
      <c r="H150" s="140">
        <v>576</v>
      </c>
      <c r="I150" s="141"/>
      <c r="J150" s="141">
        <f t="shared" si="0"/>
        <v>0</v>
      </c>
      <c r="K150" s="142"/>
      <c r="L150" s="25"/>
      <c r="M150" s="143" t="s">
        <v>1</v>
      </c>
      <c r="N150" s="144" t="s">
        <v>36</v>
      </c>
      <c r="O150" s="145">
        <v>0</v>
      </c>
      <c r="P150" s="145">
        <f t="shared" si="1"/>
        <v>0</v>
      </c>
      <c r="Q150" s="145">
        <v>0</v>
      </c>
      <c r="R150" s="145">
        <f t="shared" si="2"/>
        <v>0</v>
      </c>
      <c r="S150" s="145">
        <v>0</v>
      </c>
      <c r="T150" s="146">
        <f t="shared" si="3"/>
        <v>0</v>
      </c>
      <c r="AP150" s="147" t="s">
        <v>136</v>
      </c>
      <c r="AR150" s="147" t="s">
        <v>132</v>
      </c>
      <c r="AS150" s="147" t="s">
        <v>74</v>
      </c>
      <c r="AW150" s="13" t="s">
        <v>129</v>
      </c>
      <c r="BC150" s="148">
        <f t="shared" si="4"/>
        <v>0</v>
      </c>
      <c r="BD150" s="148">
        <f t="shared" si="5"/>
        <v>0</v>
      </c>
      <c r="BE150" s="148">
        <f t="shared" si="6"/>
        <v>0</v>
      </c>
      <c r="BF150" s="148">
        <f t="shared" si="7"/>
        <v>0</v>
      </c>
      <c r="BG150" s="148">
        <f t="shared" si="8"/>
        <v>0</v>
      </c>
      <c r="BH150" s="13" t="s">
        <v>81</v>
      </c>
      <c r="BI150" s="148">
        <f t="shared" si="9"/>
        <v>0</v>
      </c>
      <c r="BJ150" s="13" t="s">
        <v>136</v>
      </c>
      <c r="BK150" s="147" t="s">
        <v>348</v>
      </c>
    </row>
    <row r="151" spans="2:63" s="1" customFormat="1" ht="16.5" customHeight="1">
      <c r="B151" s="135"/>
      <c r="C151" s="149" t="s">
        <v>248</v>
      </c>
      <c r="D151" s="149" t="s">
        <v>181</v>
      </c>
      <c r="E151" s="150" t="s">
        <v>736</v>
      </c>
      <c r="F151" s="151" t="s">
        <v>737</v>
      </c>
      <c r="G151" s="152" t="s">
        <v>242</v>
      </c>
      <c r="H151" s="153">
        <v>576</v>
      </c>
      <c r="I151" s="154"/>
      <c r="J151" s="154">
        <f t="shared" si="0"/>
        <v>0</v>
      </c>
      <c r="K151" s="155"/>
      <c r="L151" s="156"/>
      <c r="M151" s="157" t="s">
        <v>1</v>
      </c>
      <c r="N151" s="158" t="s">
        <v>36</v>
      </c>
      <c r="O151" s="145">
        <v>0</v>
      </c>
      <c r="P151" s="145">
        <f t="shared" si="1"/>
        <v>0</v>
      </c>
      <c r="Q151" s="145">
        <v>0</v>
      </c>
      <c r="R151" s="145">
        <f t="shared" si="2"/>
        <v>0</v>
      </c>
      <c r="S151" s="145">
        <v>0</v>
      </c>
      <c r="T151" s="146">
        <f t="shared" si="3"/>
        <v>0</v>
      </c>
      <c r="AP151" s="147" t="s">
        <v>167</v>
      </c>
      <c r="AR151" s="147" t="s">
        <v>181</v>
      </c>
      <c r="AS151" s="147" t="s">
        <v>74</v>
      </c>
      <c r="AW151" s="13" t="s">
        <v>129</v>
      </c>
      <c r="BC151" s="148">
        <f t="shared" si="4"/>
        <v>0</v>
      </c>
      <c r="BD151" s="148">
        <f t="shared" si="5"/>
        <v>0</v>
      </c>
      <c r="BE151" s="148">
        <f t="shared" si="6"/>
        <v>0</v>
      </c>
      <c r="BF151" s="148">
        <f t="shared" si="7"/>
        <v>0</v>
      </c>
      <c r="BG151" s="148">
        <f t="shared" si="8"/>
        <v>0</v>
      </c>
      <c r="BH151" s="13" t="s">
        <v>81</v>
      </c>
      <c r="BI151" s="148">
        <f t="shared" si="9"/>
        <v>0</v>
      </c>
      <c r="BJ151" s="13" t="s">
        <v>136</v>
      </c>
      <c r="BK151" s="147" t="s">
        <v>356</v>
      </c>
    </row>
    <row r="152" spans="2:63" s="1" customFormat="1" ht="24.2" customHeight="1">
      <c r="B152" s="135"/>
      <c r="C152" s="136" t="s">
        <v>252</v>
      </c>
      <c r="D152" s="136" t="s">
        <v>132</v>
      </c>
      <c r="E152" s="137" t="s">
        <v>738</v>
      </c>
      <c r="F152" s="138" t="s">
        <v>739</v>
      </c>
      <c r="G152" s="139" t="s">
        <v>242</v>
      </c>
      <c r="H152" s="140">
        <v>29</v>
      </c>
      <c r="I152" s="141"/>
      <c r="J152" s="141">
        <f t="shared" si="0"/>
        <v>0</v>
      </c>
      <c r="K152" s="142"/>
      <c r="L152" s="25"/>
      <c r="M152" s="143" t="s">
        <v>1</v>
      </c>
      <c r="N152" s="144" t="s">
        <v>36</v>
      </c>
      <c r="O152" s="145">
        <v>0</v>
      </c>
      <c r="P152" s="145">
        <f t="shared" si="1"/>
        <v>0</v>
      </c>
      <c r="Q152" s="145">
        <v>0</v>
      </c>
      <c r="R152" s="145">
        <f t="shared" si="2"/>
        <v>0</v>
      </c>
      <c r="S152" s="145">
        <v>0</v>
      </c>
      <c r="T152" s="146">
        <f t="shared" si="3"/>
        <v>0</v>
      </c>
      <c r="AP152" s="147" t="s">
        <v>136</v>
      </c>
      <c r="AR152" s="147" t="s">
        <v>132</v>
      </c>
      <c r="AS152" s="147" t="s">
        <v>74</v>
      </c>
      <c r="AW152" s="13" t="s">
        <v>129</v>
      </c>
      <c r="BC152" s="148">
        <f t="shared" si="4"/>
        <v>0</v>
      </c>
      <c r="BD152" s="148">
        <f t="shared" si="5"/>
        <v>0</v>
      </c>
      <c r="BE152" s="148">
        <f t="shared" si="6"/>
        <v>0</v>
      </c>
      <c r="BF152" s="148">
        <f t="shared" si="7"/>
        <v>0</v>
      </c>
      <c r="BG152" s="148">
        <f t="shared" si="8"/>
        <v>0</v>
      </c>
      <c r="BH152" s="13" t="s">
        <v>81</v>
      </c>
      <c r="BI152" s="148">
        <f t="shared" si="9"/>
        <v>0</v>
      </c>
      <c r="BJ152" s="13" t="s">
        <v>136</v>
      </c>
      <c r="BK152" s="147" t="s">
        <v>367</v>
      </c>
    </row>
    <row r="153" spans="2:63" s="1" customFormat="1" ht="16.5" customHeight="1">
      <c r="B153" s="135"/>
      <c r="C153" s="149" t="s">
        <v>256</v>
      </c>
      <c r="D153" s="149" t="s">
        <v>181</v>
      </c>
      <c r="E153" s="150" t="s">
        <v>740</v>
      </c>
      <c r="F153" s="151" t="s">
        <v>741</v>
      </c>
      <c r="G153" s="152" t="s">
        <v>242</v>
      </c>
      <c r="H153" s="153">
        <v>259</v>
      </c>
      <c r="I153" s="154"/>
      <c r="J153" s="154">
        <f t="shared" si="0"/>
        <v>0</v>
      </c>
      <c r="K153" s="155"/>
      <c r="L153" s="156"/>
      <c r="M153" s="157" t="s">
        <v>1</v>
      </c>
      <c r="N153" s="158" t="s">
        <v>36</v>
      </c>
      <c r="O153" s="145">
        <v>0</v>
      </c>
      <c r="P153" s="145">
        <f t="shared" si="1"/>
        <v>0</v>
      </c>
      <c r="Q153" s="145">
        <v>0</v>
      </c>
      <c r="R153" s="145">
        <f t="shared" si="2"/>
        <v>0</v>
      </c>
      <c r="S153" s="145">
        <v>0</v>
      </c>
      <c r="T153" s="146">
        <f t="shared" si="3"/>
        <v>0</v>
      </c>
      <c r="AP153" s="147" t="s">
        <v>167</v>
      </c>
      <c r="AR153" s="147" t="s">
        <v>181</v>
      </c>
      <c r="AS153" s="147" t="s">
        <v>74</v>
      </c>
      <c r="AW153" s="13" t="s">
        <v>129</v>
      </c>
      <c r="BC153" s="148">
        <f t="shared" si="4"/>
        <v>0</v>
      </c>
      <c r="BD153" s="148">
        <f t="shared" si="5"/>
        <v>0</v>
      </c>
      <c r="BE153" s="148">
        <f t="shared" si="6"/>
        <v>0</v>
      </c>
      <c r="BF153" s="148">
        <f t="shared" si="7"/>
        <v>0</v>
      </c>
      <c r="BG153" s="148">
        <f t="shared" si="8"/>
        <v>0</v>
      </c>
      <c r="BH153" s="13" t="s">
        <v>81</v>
      </c>
      <c r="BI153" s="148">
        <f t="shared" si="9"/>
        <v>0</v>
      </c>
      <c r="BJ153" s="13" t="s">
        <v>136</v>
      </c>
      <c r="BK153" s="147" t="s">
        <v>375</v>
      </c>
    </row>
    <row r="154" spans="2:63" s="1" customFormat="1" ht="16.5" customHeight="1">
      <c r="B154" s="135"/>
      <c r="C154" s="136" t="s">
        <v>262</v>
      </c>
      <c r="D154" s="136" t="s">
        <v>132</v>
      </c>
      <c r="E154" s="137" t="s">
        <v>742</v>
      </c>
      <c r="F154" s="138" t="s">
        <v>743</v>
      </c>
      <c r="G154" s="139" t="s">
        <v>280</v>
      </c>
      <c r="H154" s="140">
        <v>1</v>
      </c>
      <c r="I154" s="141"/>
      <c r="J154" s="141">
        <f t="shared" si="0"/>
        <v>0</v>
      </c>
      <c r="K154" s="142"/>
      <c r="L154" s="25"/>
      <c r="M154" s="143" t="s">
        <v>1</v>
      </c>
      <c r="N154" s="144" t="s">
        <v>36</v>
      </c>
      <c r="O154" s="145">
        <v>0</v>
      </c>
      <c r="P154" s="145">
        <f t="shared" si="1"/>
        <v>0</v>
      </c>
      <c r="Q154" s="145">
        <v>0</v>
      </c>
      <c r="R154" s="145">
        <f t="shared" si="2"/>
        <v>0</v>
      </c>
      <c r="S154" s="145">
        <v>0</v>
      </c>
      <c r="T154" s="146">
        <f t="shared" si="3"/>
        <v>0</v>
      </c>
      <c r="AP154" s="147" t="s">
        <v>136</v>
      </c>
      <c r="AR154" s="147" t="s">
        <v>132</v>
      </c>
      <c r="AS154" s="147" t="s">
        <v>74</v>
      </c>
      <c r="AW154" s="13" t="s">
        <v>129</v>
      </c>
      <c r="BC154" s="148">
        <f t="shared" si="4"/>
        <v>0</v>
      </c>
      <c r="BD154" s="148">
        <f t="shared" si="5"/>
        <v>0</v>
      </c>
      <c r="BE154" s="148">
        <f t="shared" si="6"/>
        <v>0</v>
      </c>
      <c r="BF154" s="148">
        <f t="shared" si="7"/>
        <v>0</v>
      </c>
      <c r="BG154" s="148">
        <f t="shared" si="8"/>
        <v>0</v>
      </c>
      <c r="BH154" s="13" t="s">
        <v>81</v>
      </c>
      <c r="BI154" s="148">
        <f t="shared" si="9"/>
        <v>0</v>
      </c>
      <c r="BJ154" s="13" t="s">
        <v>136</v>
      </c>
      <c r="BK154" s="147" t="s">
        <v>383</v>
      </c>
    </row>
    <row r="155" spans="2:63" s="1" customFormat="1" ht="24.2" customHeight="1">
      <c r="B155" s="135"/>
      <c r="C155" s="136" t="s">
        <v>266</v>
      </c>
      <c r="D155" s="136" t="s">
        <v>132</v>
      </c>
      <c r="E155" s="137" t="s">
        <v>744</v>
      </c>
      <c r="F155" s="138" t="s">
        <v>745</v>
      </c>
      <c r="G155" s="139" t="s">
        <v>280</v>
      </c>
      <c r="H155" s="140">
        <v>18</v>
      </c>
      <c r="I155" s="141"/>
      <c r="J155" s="141">
        <f t="shared" si="0"/>
        <v>0</v>
      </c>
      <c r="K155" s="142"/>
      <c r="L155" s="25"/>
      <c r="M155" s="143" t="s">
        <v>1</v>
      </c>
      <c r="N155" s="144" t="s">
        <v>36</v>
      </c>
      <c r="O155" s="145">
        <v>0</v>
      </c>
      <c r="P155" s="145">
        <f t="shared" si="1"/>
        <v>0</v>
      </c>
      <c r="Q155" s="145">
        <v>0</v>
      </c>
      <c r="R155" s="145">
        <f t="shared" si="2"/>
        <v>0</v>
      </c>
      <c r="S155" s="145">
        <v>0</v>
      </c>
      <c r="T155" s="146">
        <f t="shared" si="3"/>
        <v>0</v>
      </c>
      <c r="AP155" s="147" t="s">
        <v>136</v>
      </c>
      <c r="AR155" s="147" t="s">
        <v>132</v>
      </c>
      <c r="AS155" s="147" t="s">
        <v>74</v>
      </c>
      <c r="AW155" s="13" t="s">
        <v>129</v>
      </c>
      <c r="BC155" s="148">
        <f t="shared" si="4"/>
        <v>0</v>
      </c>
      <c r="BD155" s="148">
        <f t="shared" si="5"/>
        <v>0</v>
      </c>
      <c r="BE155" s="148">
        <f t="shared" si="6"/>
        <v>0</v>
      </c>
      <c r="BF155" s="148">
        <f t="shared" si="7"/>
        <v>0</v>
      </c>
      <c r="BG155" s="148">
        <f t="shared" si="8"/>
        <v>0</v>
      </c>
      <c r="BH155" s="13" t="s">
        <v>81</v>
      </c>
      <c r="BI155" s="148">
        <f t="shared" si="9"/>
        <v>0</v>
      </c>
      <c r="BJ155" s="13" t="s">
        <v>136</v>
      </c>
      <c r="BK155" s="147" t="s">
        <v>391</v>
      </c>
    </row>
    <row r="156" spans="2:63" s="1" customFormat="1" ht="24.2" customHeight="1">
      <c r="B156" s="135"/>
      <c r="C156" s="136" t="s">
        <v>270</v>
      </c>
      <c r="D156" s="136" t="s">
        <v>132</v>
      </c>
      <c r="E156" s="137" t="s">
        <v>746</v>
      </c>
      <c r="F156" s="138" t="s">
        <v>747</v>
      </c>
      <c r="G156" s="139" t="s">
        <v>242</v>
      </c>
      <c r="H156" s="140">
        <v>88</v>
      </c>
      <c r="I156" s="141"/>
      <c r="J156" s="141">
        <f t="shared" si="0"/>
        <v>0</v>
      </c>
      <c r="K156" s="142"/>
      <c r="L156" s="25"/>
      <c r="M156" s="143" t="s">
        <v>1</v>
      </c>
      <c r="N156" s="144" t="s">
        <v>36</v>
      </c>
      <c r="O156" s="145">
        <v>0</v>
      </c>
      <c r="P156" s="145">
        <f t="shared" si="1"/>
        <v>0</v>
      </c>
      <c r="Q156" s="145">
        <v>0</v>
      </c>
      <c r="R156" s="145">
        <f t="shared" si="2"/>
        <v>0</v>
      </c>
      <c r="S156" s="145">
        <v>0</v>
      </c>
      <c r="T156" s="146">
        <f t="shared" si="3"/>
        <v>0</v>
      </c>
      <c r="AP156" s="147" t="s">
        <v>136</v>
      </c>
      <c r="AR156" s="147" t="s">
        <v>132</v>
      </c>
      <c r="AS156" s="147" t="s">
        <v>74</v>
      </c>
      <c r="AW156" s="13" t="s">
        <v>129</v>
      </c>
      <c r="BC156" s="148">
        <f t="shared" si="4"/>
        <v>0</v>
      </c>
      <c r="BD156" s="148">
        <f t="shared" si="5"/>
        <v>0</v>
      </c>
      <c r="BE156" s="148">
        <f t="shared" si="6"/>
        <v>0</v>
      </c>
      <c r="BF156" s="148">
        <f t="shared" si="7"/>
        <v>0</v>
      </c>
      <c r="BG156" s="148">
        <f t="shared" si="8"/>
        <v>0</v>
      </c>
      <c r="BH156" s="13" t="s">
        <v>81</v>
      </c>
      <c r="BI156" s="148">
        <f t="shared" si="9"/>
        <v>0</v>
      </c>
      <c r="BJ156" s="13" t="s">
        <v>136</v>
      </c>
      <c r="BK156" s="147" t="s">
        <v>399</v>
      </c>
    </row>
    <row r="157" spans="2:63" s="1" customFormat="1" ht="24.2" customHeight="1">
      <c r="B157" s="135"/>
      <c r="C157" s="136" t="s">
        <v>184</v>
      </c>
      <c r="D157" s="136" t="s">
        <v>132</v>
      </c>
      <c r="E157" s="137" t="s">
        <v>748</v>
      </c>
      <c r="F157" s="138" t="s">
        <v>749</v>
      </c>
      <c r="G157" s="139" t="s">
        <v>280</v>
      </c>
      <c r="H157" s="140">
        <v>24</v>
      </c>
      <c r="I157" s="141"/>
      <c r="J157" s="141">
        <f t="shared" si="0"/>
        <v>0</v>
      </c>
      <c r="K157" s="142"/>
      <c r="L157" s="25"/>
      <c r="M157" s="143" t="s">
        <v>1</v>
      </c>
      <c r="N157" s="144" t="s">
        <v>36</v>
      </c>
      <c r="O157" s="145">
        <v>0</v>
      </c>
      <c r="P157" s="145">
        <f t="shared" si="1"/>
        <v>0</v>
      </c>
      <c r="Q157" s="145">
        <v>0</v>
      </c>
      <c r="R157" s="145">
        <f t="shared" si="2"/>
        <v>0</v>
      </c>
      <c r="S157" s="145">
        <v>0</v>
      </c>
      <c r="T157" s="146">
        <f t="shared" si="3"/>
        <v>0</v>
      </c>
      <c r="AP157" s="147" t="s">
        <v>136</v>
      </c>
      <c r="AR157" s="147" t="s">
        <v>132</v>
      </c>
      <c r="AS157" s="147" t="s">
        <v>74</v>
      </c>
      <c r="AW157" s="13" t="s">
        <v>129</v>
      </c>
      <c r="BC157" s="148">
        <f t="shared" si="4"/>
        <v>0</v>
      </c>
      <c r="BD157" s="148">
        <f t="shared" si="5"/>
        <v>0</v>
      </c>
      <c r="BE157" s="148">
        <f t="shared" si="6"/>
        <v>0</v>
      </c>
      <c r="BF157" s="148">
        <f t="shared" si="7"/>
        <v>0</v>
      </c>
      <c r="BG157" s="148">
        <f t="shared" si="8"/>
        <v>0</v>
      </c>
      <c r="BH157" s="13" t="s">
        <v>81</v>
      </c>
      <c r="BI157" s="148">
        <f t="shared" si="9"/>
        <v>0</v>
      </c>
      <c r="BJ157" s="13" t="s">
        <v>136</v>
      </c>
      <c r="BK157" s="147" t="s">
        <v>407</v>
      </c>
    </row>
    <row r="158" spans="2:63" s="1" customFormat="1" ht="16.5" customHeight="1">
      <c r="B158" s="135"/>
      <c r="C158" s="149" t="s">
        <v>277</v>
      </c>
      <c r="D158" s="149" t="s">
        <v>181</v>
      </c>
      <c r="E158" s="150" t="s">
        <v>750</v>
      </c>
      <c r="F158" s="151" t="s">
        <v>751</v>
      </c>
      <c r="G158" s="152" t="s">
        <v>280</v>
      </c>
      <c r="H158" s="153">
        <v>24</v>
      </c>
      <c r="I158" s="154"/>
      <c r="J158" s="154">
        <f t="shared" si="0"/>
        <v>0</v>
      </c>
      <c r="K158" s="155"/>
      <c r="L158" s="156"/>
      <c r="M158" s="157" t="s">
        <v>1</v>
      </c>
      <c r="N158" s="158" t="s">
        <v>36</v>
      </c>
      <c r="O158" s="145">
        <v>0</v>
      </c>
      <c r="P158" s="145">
        <f t="shared" si="1"/>
        <v>0</v>
      </c>
      <c r="Q158" s="145">
        <v>0</v>
      </c>
      <c r="R158" s="145">
        <f t="shared" si="2"/>
        <v>0</v>
      </c>
      <c r="S158" s="145">
        <v>0</v>
      </c>
      <c r="T158" s="146">
        <f t="shared" si="3"/>
        <v>0</v>
      </c>
      <c r="AP158" s="147" t="s">
        <v>167</v>
      </c>
      <c r="AR158" s="147" t="s">
        <v>181</v>
      </c>
      <c r="AS158" s="147" t="s">
        <v>74</v>
      </c>
      <c r="AW158" s="13" t="s">
        <v>129</v>
      </c>
      <c r="BC158" s="148">
        <f t="shared" si="4"/>
        <v>0</v>
      </c>
      <c r="BD158" s="148">
        <f t="shared" si="5"/>
        <v>0</v>
      </c>
      <c r="BE158" s="148">
        <f t="shared" si="6"/>
        <v>0</v>
      </c>
      <c r="BF158" s="148">
        <f t="shared" si="7"/>
        <v>0</v>
      </c>
      <c r="BG158" s="148">
        <f t="shared" si="8"/>
        <v>0</v>
      </c>
      <c r="BH158" s="13" t="s">
        <v>81</v>
      </c>
      <c r="BI158" s="148">
        <f t="shared" si="9"/>
        <v>0</v>
      </c>
      <c r="BJ158" s="13" t="s">
        <v>136</v>
      </c>
      <c r="BK158" s="147" t="s">
        <v>415</v>
      </c>
    </row>
    <row r="159" spans="2:61" s="11" customFormat="1" ht="25.9" customHeight="1">
      <c r="B159" s="124"/>
      <c r="D159" s="125" t="s">
        <v>69</v>
      </c>
      <c r="E159" s="126" t="s">
        <v>752</v>
      </c>
      <c r="F159" s="126" t="s">
        <v>166</v>
      </c>
      <c r="J159" s="127">
        <f>BI159</f>
        <v>0</v>
      </c>
      <c r="L159" s="124"/>
      <c r="M159" s="128"/>
      <c r="P159" s="129">
        <f>SUM(P160:P163)</f>
        <v>0</v>
      </c>
      <c r="R159" s="129">
        <f>SUM(R160:R163)</f>
        <v>0</v>
      </c>
      <c r="T159" s="130">
        <f>SUM(T160:T163)</f>
        <v>0</v>
      </c>
      <c r="AP159" s="125" t="s">
        <v>74</v>
      </c>
      <c r="AR159" s="131" t="s">
        <v>69</v>
      </c>
      <c r="AS159" s="131" t="s">
        <v>70</v>
      </c>
      <c r="AW159" s="125" t="s">
        <v>129</v>
      </c>
      <c r="BI159" s="132">
        <f>SUM(BI160:BI163)</f>
        <v>0</v>
      </c>
    </row>
    <row r="160" spans="2:63" s="1" customFormat="1" ht="16.5" customHeight="1">
      <c r="B160" s="135"/>
      <c r="C160" s="136" t="s">
        <v>74</v>
      </c>
      <c r="D160" s="136" t="s">
        <v>132</v>
      </c>
      <c r="E160" s="137" t="s">
        <v>753</v>
      </c>
      <c r="F160" s="138" t="s">
        <v>754</v>
      </c>
      <c r="G160" s="139" t="s">
        <v>205</v>
      </c>
      <c r="H160" s="140">
        <v>3</v>
      </c>
      <c r="I160" s="141"/>
      <c r="J160" s="141">
        <f>ROUND(I160*H160,2)</f>
        <v>0</v>
      </c>
      <c r="K160" s="142"/>
      <c r="L160" s="25"/>
      <c r="M160" s="143" t="s">
        <v>1</v>
      </c>
      <c r="N160" s="144" t="s">
        <v>36</v>
      </c>
      <c r="O160" s="145">
        <v>0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P160" s="147" t="s">
        <v>136</v>
      </c>
      <c r="AR160" s="147" t="s">
        <v>132</v>
      </c>
      <c r="AS160" s="147" t="s">
        <v>74</v>
      </c>
      <c r="AW160" s="13" t="s">
        <v>129</v>
      </c>
      <c r="BC160" s="148">
        <f>IF(N160="základná",J160,0)</f>
        <v>0</v>
      </c>
      <c r="BD160" s="148">
        <f>IF(N160="znížená",J160,0)</f>
        <v>0</v>
      </c>
      <c r="BE160" s="148">
        <f>IF(N160="zákl. prenesená",J160,0)</f>
        <v>0</v>
      </c>
      <c r="BF160" s="148">
        <f>IF(N160="zníž. prenesená",J160,0)</f>
        <v>0</v>
      </c>
      <c r="BG160" s="148">
        <f>IF(N160="nulová",J160,0)</f>
        <v>0</v>
      </c>
      <c r="BH160" s="13" t="s">
        <v>81</v>
      </c>
      <c r="BI160" s="148">
        <f>ROUND(I160*H160,2)</f>
        <v>0</v>
      </c>
      <c r="BJ160" s="13" t="s">
        <v>136</v>
      </c>
      <c r="BK160" s="147" t="s">
        <v>423</v>
      </c>
    </row>
    <row r="161" spans="2:63" s="1" customFormat="1" ht="16.5" customHeight="1">
      <c r="B161" s="135"/>
      <c r="C161" s="136" t="s">
        <v>81</v>
      </c>
      <c r="D161" s="136" t="s">
        <v>132</v>
      </c>
      <c r="E161" s="137" t="s">
        <v>755</v>
      </c>
      <c r="F161" s="138" t="s">
        <v>756</v>
      </c>
      <c r="G161" s="139" t="s">
        <v>205</v>
      </c>
      <c r="H161" s="140">
        <v>6</v>
      </c>
      <c r="I161" s="141"/>
      <c r="J161" s="141">
        <f>ROUND(I161*H161,2)</f>
        <v>0</v>
      </c>
      <c r="K161" s="142"/>
      <c r="L161" s="25"/>
      <c r="M161" s="143" t="s">
        <v>1</v>
      </c>
      <c r="N161" s="144" t="s">
        <v>36</v>
      </c>
      <c r="O161" s="145">
        <v>0</v>
      </c>
      <c r="P161" s="145">
        <f>O161*H161</f>
        <v>0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P161" s="147" t="s">
        <v>136</v>
      </c>
      <c r="AR161" s="147" t="s">
        <v>132</v>
      </c>
      <c r="AS161" s="147" t="s">
        <v>74</v>
      </c>
      <c r="AW161" s="13" t="s">
        <v>129</v>
      </c>
      <c r="BC161" s="148">
        <f>IF(N161="základná",J161,0)</f>
        <v>0</v>
      </c>
      <c r="BD161" s="148">
        <f>IF(N161="znížená",J161,0)</f>
        <v>0</v>
      </c>
      <c r="BE161" s="148">
        <f>IF(N161="zákl. prenesená",J161,0)</f>
        <v>0</v>
      </c>
      <c r="BF161" s="148">
        <f>IF(N161="zníž. prenesená",J161,0)</f>
        <v>0</v>
      </c>
      <c r="BG161" s="148">
        <f>IF(N161="nulová",J161,0)</f>
        <v>0</v>
      </c>
      <c r="BH161" s="13" t="s">
        <v>81</v>
      </c>
      <c r="BI161" s="148">
        <f>ROUND(I161*H161,2)</f>
        <v>0</v>
      </c>
      <c r="BJ161" s="13" t="s">
        <v>136</v>
      </c>
      <c r="BK161" s="147" t="s">
        <v>431</v>
      </c>
    </row>
    <row r="162" spans="2:63" s="1" customFormat="1" ht="16.5" customHeight="1">
      <c r="B162" s="135"/>
      <c r="C162" s="136" t="s">
        <v>130</v>
      </c>
      <c r="D162" s="136" t="s">
        <v>132</v>
      </c>
      <c r="E162" s="137" t="s">
        <v>757</v>
      </c>
      <c r="F162" s="138" t="s">
        <v>758</v>
      </c>
      <c r="G162" s="139" t="s">
        <v>205</v>
      </c>
      <c r="H162" s="140">
        <v>3</v>
      </c>
      <c r="I162" s="141"/>
      <c r="J162" s="141">
        <f>ROUND(I162*H162,2)</f>
        <v>0</v>
      </c>
      <c r="K162" s="142"/>
      <c r="L162" s="25"/>
      <c r="M162" s="143" t="s">
        <v>1</v>
      </c>
      <c r="N162" s="144" t="s">
        <v>36</v>
      </c>
      <c r="O162" s="145">
        <v>0</v>
      </c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P162" s="147" t="s">
        <v>136</v>
      </c>
      <c r="AR162" s="147" t="s">
        <v>132</v>
      </c>
      <c r="AS162" s="147" t="s">
        <v>74</v>
      </c>
      <c r="AW162" s="13" t="s">
        <v>129</v>
      </c>
      <c r="BC162" s="148">
        <f>IF(N162="základná",J162,0)</f>
        <v>0</v>
      </c>
      <c r="BD162" s="148">
        <f>IF(N162="znížená",J162,0)</f>
        <v>0</v>
      </c>
      <c r="BE162" s="148">
        <f>IF(N162="zákl. prenesená",J162,0)</f>
        <v>0</v>
      </c>
      <c r="BF162" s="148">
        <f>IF(N162="zníž. prenesená",J162,0)</f>
        <v>0</v>
      </c>
      <c r="BG162" s="148">
        <f>IF(N162="nulová",J162,0)</f>
        <v>0</v>
      </c>
      <c r="BH162" s="13" t="s">
        <v>81</v>
      </c>
      <c r="BI162" s="148">
        <f>ROUND(I162*H162,2)</f>
        <v>0</v>
      </c>
      <c r="BJ162" s="13" t="s">
        <v>136</v>
      </c>
      <c r="BK162" s="147" t="s">
        <v>439</v>
      </c>
    </row>
    <row r="163" spans="2:63" s="1" customFormat="1" ht="16.5" customHeight="1">
      <c r="B163" s="135"/>
      <c r="C163" s="136" t="s">
        <v>136</v>
      </c>
      <c r="D163" s="136" t="s">
        <v>132</v>
      </c>
      <c r="E163" s="137" t="s">
        <v>759</v>
      </c>
      <c r="F163" s="138" t="s">
        <v>760</v>
      </c>
      <c r="G163" s="139" t="s">
        <v>170</v>
      </c>
      <c r="H163" s="140">
        <v>1</v>
      </c>
      <c r="I163" s="141"/>
      <c r="J163" s="141">
        <f>ROUND(I163*H163,2)</f>
        <v>0</v>
      </c>
      <c r="K163" s="142"/>
      <c r="L163" s="25"/>
      <c r="M163" s="159" t="s">
        <v>1</v>
      </c>
      <c r="N163" s="160" t="s">
        <v>36</v>
      </c>
      <c r="O163" s="161">
        <v>0</v>
      </c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AP163" s="147" t="s">
        <v>136</v>
      </c>
      <c r="AR163" s="147" t="s">
        <v>132</v>
      </c>
      <c r="AS163" s="147" t="s">
        <v>74</v>
      </c>
      <c r="AW163" s="13" t="s">
        <v>129</v>
      </c>
      <c r="BC163" s="148">
        <f>IF(N163="základná",J163,0)</f>
        <v>0</v>
      </c>
      <c r="BD163" s="148">
        <f>IF(N163="znížená",J163,0)</f>
        <v>0</v>
      </c>
      <c r="BE163" s="148">
        <f>IF(N163="zákl. prenesená",J163,0)</f>
        <v>0</v>
      </c>
      <c r="BF163" s="148">
        <f>IF(N163="zníž. prenesená",J163,0)</f>
        <v>0</v>
      </c>
      <c r="BG163" s="148">
        <f>IF(N163="nulová",J163,0)</f>
        <v>0</v>
      </c>
      <c r="BH163" s="13" t="s">
        <v>81</v>
      </c>
      <c r="BI163" s="148">
        <f>ROUND(I163*H163,2)</f>
        <v>0</v>
      </c>
      <c r="BJ163" s="13" t="s">
        <v>136</v>
      </c>
      <c r="BK163" s="147" t="s">
        <v>451</v>
      </c>
    </row>
    <row r="164" spans="2:12" s="1" customFormat="1" ht="6.95" customHeight="1">
      <c r="B164" s="40"/>
      <c r="C164" s="41"/>
      <c r="D164" s="41"/>
      <c r="E164" s="41"/>
      <c r="F164" s="41"/>
      <c r="G164" s="41"/>
      <c r="H164" s="41"/>
      <c r="I164" s="41"/>
      <c r="J164" s="41"/>
      <c r="K164" s="41"/>
      <c r="L164" s="25"/>
    </row>
  </sheetData>
  <autoFilter ref="C122:K163"/>
  <mergeCells count="12">
    <mergeCell ref="E115:H115"/>
    <mergeCell ref="L2:U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2023-09-06T12:52:40Z</dcterms:created>
  <dcterms:modified xsi:type="dcterms:W3CDTF">2023-09-06T14:30:21Z</dcterms:modified>
  <cp:category/>
  <cp:version/>
  <cp:contentType/>
  <cp:contentStatus/>
</cp:coreProperties>
</file>